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mc:AlternateContent xmlns:mc="http://schemas.openxmlformats.org/markup-compatibility/2006">
    <mc:Choice Requires="x15">
      <x15ac:absPath xmlns:x15ac="http://schemas.microsoft.com/office/spreadsheetml/2010/11/ac" url="I:\PFS Financial Counseling Office\Financial Assistance HDC, CICP, NJFAP\NJFAP\"/>
    </mc:Choice>
  </mc:AlternateContent>
  <xr:revisionPtr revIDLastSave="0" documentId="13_ncr:1_{901E3DE3-7A98-4B9A-8397-B62A064F598E}" xr6:coauthVersionLast="47" xr6:coauthVersionMax="47" xr10:uidLastSave="{00000000-0000-0000-0000-000000000000}"/>
  <bookViews>
    <workbookView xWindow="-120" yWindow="-120" windowWidth="29040" windowHeight="15840" tabRatio="844" xr2:uid="{00000000-000D-0000-FFFF-FFFF00000000}"/>
  </bookViews>
  <sheets>
    <sheet name="Client Information" sheetId="7" r:id="rId1"/>
    <sheet name="Client Responsibilities" sheetId="14" r:id="rId2"/>
    <sheet name="Worksheet 1" sheetId="2" r:id="rId3"/>
    <sheet name="Worksheet 2" sheetId="3" r:id="rId4"/>
    <sheet name="Worksheet 3" sheetId="5" r:id="rId5"/>
    <sheet name="Worksheet 4" sheetId="4" r:id="rId6"/>
    <sheet name="NJFAP Application" sheetId="1" r:id="rId7"/>
    <sheet name="NJFAP  Card" sheetId="12" r:id="rId8"/>
    <sheet name="NJFAP Letter to patients" sheetId="15" r:id="rId9"/>
    <sheet name="do not print- fpl table" sheetId="6" r:id="rId10"/>
    <sheet name="Sheet1" sheetId="16" r:id="rId11"/>
  </sheets>
  <definedNames>
    <definedName name="IRS_expense_assumption" localSheetId="1">'Worksheet 2'!#REF!</definedName>
    <definedName name="IRS_expense_assumption">'Worksheet 2'!#REF!</definedName>
    <definedName name="_xlnm.Print_Area" localSheetId="0">'Client Information'!$A$1:$D$177</definedName>
    <definedName name="_xlnm.Print_Area" localSheetId="9">'do not print- fpl table'!$A$1:$J$67</definedName>
    <definedName name="_xlnm.Print_Area" localSheetId="6">'NJFAP Application'!$A$1:$P$79</definedName>
    <definedName name="_xlnm.Print_Area" localSheetId="8">'NJFAP Letter to patients'!$A$17:$B$32</definedName>
    <definedName name="_xlnm.Print_Area" localSheetId="2">'Worksheet 1'!$A$1:$F$53</definedName>
    <definedName name="_xlnm.Print_Area" localSheetId="3">'Worksheet 2'!$A$1:$E$57</definedName>
    <definedName name="_xlnm.Print_Area" localSheetId="4">'Worksheet 3'!$A$1:$H$44</definedName>
    <definedName name="_xlnm.Print_Area" localSheetId="5">'Worksheet 4'!$A$1:$G$36</definedName>
    <definedName name="_xlnm.Print_Titles" localSheetId="0">'Client Information'!$A:$A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2" l="1"/>
  <c r="A50" i="1"/>
  <c r="E8" i="1" l="1"/>
  <c r="G8" i="1"/>
  <c r="E11" i="1"/>
  <c r="B11" i="1"/>
  <c r="B12" i="1"/>
  <c r="G11" i="1"/>
  <c r="B31" i="15" l="1"/>
  <c r="B30" i="15"/>
  <c r="B29" i="15"/>
  <c r="B28" i="15"/>
  <c r="B27" i="15"/>
  <c r="B21" i="15"/>
  <c r="B26" i="15"/>
  <c r="B25" i="15"/>
  <c r="B24" i="15"/>
  <c r="B23" i="15"/>
  <c r="B22" i="15"/>
  <c r="J26" i="2" l="1"/>
  <c r="D38" i="3" l="1"/>
  <c r="D43" i="7" l="1"/>
  <c r="H16" i="5" l="1"/>
  <c r="H17" i="5"/>
  <c r="H18" i="5"/>
  <c r="H19" i="5"/>
  <c r="H20" i="5"/>
  <c r="H9" i="5"/>
  <c r="H10" i="5"/>
  <c r="H11" i="5"/>
  <c r="H12" i="5"/>
  <c r="H13" i="5"/>
  <c r="H14" i="5"/>
  <c r="H15" i="5"/>
  <c r="H21" i="5"/>
  <c r="H22" i="5"/>
  <c r="H23" i="5"/>
  <c r="H24" i="5"/>
  <c r="H25" i="5"/>
  <c r="H26" i="5"/>
  <c r="H27" i="5"/>
  <c r="H8" i="5"/>
  <c r="H29" i="5" l="1"/>
  <c r="F34" i="1" s="1"/>
  <c r="X30" i="1"/>
  <c r="X40" i="1"/>
  <c r="H8" i="6" l="1"/>
  <c r="H12" i="6"/>
  <c r="H9" i="6"/>
  <c r="H13" i="6"/>
  <c r="H10" i="6"/>
  <c r="H7" i="6"/>
  <c r="H11" i="6"/>
  <c r="O6" i="1"/>
  <c r="O4" i="1"/>
  <c r="D22" i="4" l="1"/>
  <c r="J27" i="1" s="1"/>
  <c r="D7" i="12"/>
  <c r="F28" i="2"/>
  <c r="F29" i="2"/>
  <c r="F30" i="2"/>
  <c r="F31" i="2"/>
  <c r="F32" i="2"/>
  <c r="F33" i="2"/>
  <c r="F34" i="2"/>
  <c r="F27" i="2"/>
  <c r="F24" i="2"/>
  <c r="F23" i="2"/>
  <c r="F15" i="2"/>
  <c r="D162" i="7"/>
  <c r="D139" i="7"/>
  <c r="D116" i="7"/>
  <c r="D93" i="7"/>
  <c r="D70" i="7"/>
  <c r="D47" i="7"/>
  <c r="D24" i="7"/>
  <c r="I17" i="2"/>
  <c r="I16" i="2"/>
  <c r="I15" i="2"/>
  <c r="I14" i="2"/>
  <c r="I13" i="2"/>
  <c r="I12" i="2"/>
  <c r="H40" i="5" l="1"/>
  <c r="D27" i="7" l="1"/>
  <c r="D158" i="7"/>
  <c r="D135" i="7"/>
  <c r="D112" i="7"/>
  <c r="D89" i="7"/>
  <c r="D66" i="7"/>
  <c r="D50" i="7" l="1"/>
  <c r="D52" i="7" s="1"/>
  <c r="D55" i="7" l="1"/>
  <c r="D56" i="7" l="1"/>
  <c r="D60" i="7" s="1"/>
  <c r="D61" i="7" l="1"/>
  <c r="E24" i="3" l="1"/>
  <c r="E25" i="3"/>
  <c r="E26" i="3"/>
  <c r="E27" i="3"/>
  <c r="E28" i="3"/>
  <c r="E29" i="3"/>
  <c r="E30" i="3"/>
  <c r="E31" i="3"/>
  <c r="E32" i="3"/>
  <c r="E33" i="3"/>
  <c r="E34" i="3"/>
  <c r="E23" i="3"/>
  <c r="E17" i="3"/>
  <c r="E18" i="3"/>
  <c r="E19" i="3"/>
  <c r="E20" i="3"/>
  <c r="C6" i="1" l="1"/>
  <c r="D54" i="3"/>
  <c r="A34" i="4" l="1"/>
  <c r="F34" i="4"/>
  <c r="F7" i="12" l="1"/>
  <c r="O9" i="1" l="1"/>
  <c r="F10" i="12" l="1"/>
  <c r="D8" i="12"/>
  <c r="G8" i="12" s="1"/>
  <c r="C5" i="12"/>
  <c r="O52" i="1"/>
  <c r="O50" i="1"/>
  <c r="J54" i="1"/>
  <c r="J37" i="2"/>
  <c r="D41" i="3" l="1"/>
  <c r="A40" i="5"/>
  <c r="D165" i="7" l="1"/>
  <c r="D142" i="7"/>
  <c r="D119" i="7"/>
  <c r="D96" i="7"/>
  <c r="D73" i="7"/>
  <c r="D167" i="7" l="1"/>
  <c r="D144" i="7"/>
  <c r="D121" i="7"/>
  <c r="D124" i="7" s="1"/>
  <c r="D98" i="7"/>
  <c r="D101" i="7" s="1"/>
  <c r="D75" i="7"/>
  <c r="D78" i="7" s="1"/>
  <c r="J25" i="2"/>
  <c r="D170" i="7" l="1"/>
  <c r="D171" i="7" s="1"/>
  <c r="D147" i="7"/>
  <c r="D125" i="7"/>
  <c r="D129" i="7" s="1"/>
  <c r="D102" i="7"/>
  <c r="D106" i="7" s="1"/>
  <c r="D79" i="7"/>
  <c r="D83" i="7" s="1"/>
  <c r="A54" i="3"/>
  <c r="A50" i="2"/>
  <c r="A54" i="1"/>
  <c r="I29" i="1"/>
  <c r="J38" i="2"/>
  <c r="J39" i="2" s="1"/>
  <c r="J11" i="2" s="1"/>
  <c r="J19" i="2" s="1"/>
  <c r="C10" i="2" s="1"/>
  <c r="M17" i="1"/>
  <c r="M16" i="1"/>
  <c r="M15" i="1"/>
  <c r="M14" i="1"/>
  <c r="M13" i="1"/>
  <c r="M12" i="1"/>
  <c r="M11" i="1"/>
  <c r="K12" i="1"/>
  <c r="K17" i="1"/>
  <c r="K16" i="1"/>
  <c r="K15" i="1"/>
  <c r="K14" i="1"/>
  <c r="K13" i="1"/>
  <c r="I17" i="1"/>
  <c r="I16" i="1"/>
  <c r="I15" i="1"/>
  <c r="I14" i="1"/>
  <c r="I13" i="1"/>
  <c r="G17" i="1"/>
  <c r="G16" i="1"/>
  <c r="G15" i="1"/>
  <c r="G14" i="1"/>
  <c r="G12" i="1"/>
  <c r="G13" i="1"/>
  <c r="B17" i="1"/>
  <c r="B16" i="1"/>
  <c r="B15" i="1"/>
  <c r="B14" i="1"/>
  <c r="B13" i="1"/>
  <c r="E17" i="1"/>
  <c r="I12" i="1"/>
  <c r="K11" i="1"/>
  <c r="I11" i="1"/>
  <c r="N8" i="1"/>
  <c r="L9" i="1"/>
  <c r="I9" i="1"/>
  <c r="C9" i="1"/>
  <c r="C8" i="1"/>
  <c r="A52" i="1"/>
  <c r="E16" i="1"/>
  <c r="E15" i="1"/>
  <c r="E14" i="1"/>
  <c r="E13" i="1"/>
  <c r="E12" i="1"/>
  <c r="D29" i="7"/>
  <c r="E36" i="3"/>
  <c r="E35" i="3"/>
  <c r="E38" i="3" s="1"/>
  <c r="E15" i="3"/>
  <c r="C36" i="2"/>
  <c r="G22" i="1" s="1"/>
  <c r="F22" i="2"/>
  <c r="F21" i="2"/>
  <c r="F20" i="2"/>
  <c r="F18" i="2"/>
  <c r="F17" i="2"/>
  <c r="F16" i="2"/>
  <c r="F14" i="2"/>
  <c r="F13" i="2"/>
  <c r="F12" i="2"/>
  <c r="F36" i="2" l="1"/>
  <c r="M22" i="1" s="1"/>
  <c r="F10" i="2"/>
  <c r="G21" i="1"/>
  <c r="E41" i="3"/>
  <c r="M29" i="1"/>
  <c r="H30" i="1" s="1"/>
  <c r="D148" i="7"/>
  <c r="D175" i="7"/>
  <c r="D176" i="7" s="1"/>
  <c r="D130" i="7"/>
  <c r="D107" i="7"/>
  <c r="H16" i="6"/>
  <c r="H17" i="6" s="1"/>
  <c r="O12" i="1"/>
  <c r="D84" i="7"/>
  <c r="C35" i="2"/>
  <c r="D152" i="7" l="1"/>
  <c r="D153" i="7" s="1"/>
  <c r="D37" i="7"/>
  <c r="D38" i="7" s="1"/>
  <c r="O13" i="1"/>
  <c r="O17" i="1"/>
  <c r="O16" i="1"/>
  <c r="O15" i="1"/>
  <c r="O14" i="1"/>
  <c r="G23" i="1"/>
  <c r="G25" i="1" s="1"/>
  <c r="M23" i="1"/>
  <c r="F35" i="2"/>
  <c r="F37" i="2" s="1"/>
  <c r="M21" i="1"/>
  <c r="M25" i="1" s="1"/>
  <c r="H32" i="1" s="1"/>
  <c r="F35" i="1" s="1"/>
  <c r="M10" i="12" l="1"/>
  <c r="J10" i="12"/>
  <c r="J5" i="12"/>
  <c r="M5" i="12"/>
  <c r="M8" i="12"/>
  <c r="J8" i="12"/>
  <c r="M9" i="12"/>
  <c r="J9" i="12"/>
  <c r="J7" i="12"/>
  <c r="M6" i="12"/>
  <c r="J6" i="12"/>
  <c r="M7" i="12"/>
  <c r="O11" i="1" l="1"/>
  <c r="H15" i="6" l="1"/>
  <c r="H18" i="6" s="1"/>
  <c r="F36" i="1" s="1"/>
  <c r="F37" i="1" s="1"/>
  <c r="J39" i="1" l="1"/>
  <c r="C6" i="12" l="1"/>
  <c r="B18" i="15"/>
</calcChain>
</file>

<file path=xl/sharedStrings.xml><?xml version="1.0" encoding="utf-8"?>
<sst xmlns="http://schemas.openxmlformats.org/spreadsheetml/2006/main" count="561" uniqueCount="435">
  <si>
    <t>Client Demographic Information</t>
  </si>
  <si>
    <t>N/A</t>
  </si>
  <si>
    <t>Colorado Resident &amp; US Citizen</t>
  </si>
  <si>
    <t>Migrant Farm Worker &amp; US Citizen</t>
  </si>
  <si>
    <t>COLORADO INDIGENT CARE PROGRAM</t>
  </si>
  <si>
    <t>Worksheet 1 - Earned and Unearned Income</t>
  </si>
  <si>
    <t>Payment Sources</t>
  </si>
  <si>
    <t>Monthly Income</t>
  </si>
  <si>
    <t>Annualized Income</t>
  </si>
  <si>
    <t>Conversions</t>
  </si>
  <si>
    <t>Earned Income:</t>
  </si>
  <si>
    <t>Weekly</t>
  </si>
  <si>
    <t>Employment Income</t>
  </si>
  <si>
    <t>APPLICANT</t>
  </si>
  <si>
    <t>Bi-weekly</t>
  </si>
  <si>
    <t>Semi-monthly</t>
  </si>
  <si>
    <t>drop down</t>
  </si>
  <si>
    <t>Year-to-Date</t>
  </si>
  <si>
    <t>Average Pay</t>
  </si>
  <si>
    <t>Monthly Pay</t>
  </si>
  <si>
    <t>Year-to-Date Methodology</t>
  </si>
  <si>
    <t>Cumulative Year-to-Date Earnings</t>
  </si>
  <si>
    <t>Pay Period Type</t>
  </si>
  <si>
    <t>Number of Paychecks Received Year-to-Date</t>
  </si>
  <si>
    <t>Number of Annual Pay Periods</t>
  </si>
  <si>
    <t>Gross Monthly Income</t>
  </si>
  <si>
    <t>Average Pay Methodology</t>
  </si>
  <si>
    <t>Earned Income Total</t>
  </si>
  <si>
    <t>Pay Stubs</t>
  </si>
  <si>
    <t>Gross Earnings</t>
  </si>
  <si>
    <t>Unearned Income Total</t>
  </si>
  <si>
    <t>Total Income:</t>
  </si>
  <si>
    <t>Facility</t>
  </si>
  <si>
    <t>Phone</t>
  </si>
  <si>
    <t>Paystub TOTAL</t>
  </si>
  <si>
    <t>Number of Paystubs</t>
  </si>
  <si>
    <r>
      <t xml:space="preserve">Enter data into yellow cells only.  Business Revenue/Income and expenses should be entered on a monthly basis </t>
    </r>
    <r>
      <rPr>
        <b/>
        <sz val="12"/>
        <color theme="1"/>
        <rFont val="Tahoma"/>
        <family val="2"/>
      </rPr>
      <t xml:space="preserve">ONLY.  </t>
    </r>
    <r>
      <rPr>
        <sz val="12"/>
        <color theme="1"/>
        <rFont val="Tahoma"/>
        <family val="2"/>
      </rPr>
      <t xml:space="preserve">Additional lines are provided for other expenses that are incurred for business purposes.                                                                                                                                                   </t>
    </r>
  </si>
  <si>
    <t>Worksheet 2 - Net Self-Employment Income</t>
  </si>
  <si>
    <t xml:space="preserve">Monthly </t>
  </si>
  <si>
    <t>Annualized</t>
  </si>
  <si>
    <t>Revenue:</t>
  </si>
  <si>
    <t>Gross Business Income</t>
  </si>
  <si>
    <t>Mortgage/Rent of Business Property</t>
  </si>
  <si>
    <t>Business Taxes (non-personal)</t>
  </si>
  <si>
    <t>Insurance</t>
  </si>
  <si>
    <t>Gross Wages</t>
  </si>
  <si>
    <t>Tools/Equipment</t>
  </si>
  <si>
    <t>Office Supplies</t>
  </si>
  <si>
    <t>Merchandise/Cost of goods</t>
  </si>
  <si>
    <t>Repairs/Upkeep of Equipment</t>
  </si>
  <si>
    <t>License/Certification Fees Paid</t>
  </si>
  <si>
    <t>Fuel for Business-related Travel</t>
  </si>
  <si>
    <t>Legal Fees</t>
  </si>
  <si>
    <t>Advertising</t>
  </si>
  <si>
    <t>Other Expenses:</t>
  </si>
  <si>
    <t>Total Expenses:</t>
  </si>
  <si>
    <t>Net Profit</t>
  </si>
  <si>
    <t>Value</t>
  </si>
  <si>
    <t>Liquid Resources</t>
  </si>
  <si>
    <t>TOTAL VALUE</t>
  </si>
  <si>
    <t>CLIENT APPLICATION</t>
  </si>
  <si>
    <t>Section I: APPLICANT</t>
  </si>
  <si>
    <t>Today's Date:</t>
  </si>
  <si>
    <t>Emergency Application</t>
  </si>
  <si>
    <t>Address</t>
  </si>
  <si>
    <t>City</t>
  </si>
  <si>
    <t>Zip Code</t>
  </si>
  <si>
    <t>Phone Number</t>
  </si>
  <si>
    <t xml:space="preserve">List Househould Members </t>
  </si>
  <si>
    <t>Date of Birth</t>
  </si>
  <si>
    <t>SSN</t>
  </si>
  <si>
    <t>Residency Code</t>
  </si>
  <si>
    <t>1.</t>
  </si>
  <si>
    <t>2.</t>
  </si>
  <si>
    <t>3.</t>
  </si>
  <si>
    <t>4.</t>
  </si>
  <si>
    <t>5.</t>
  </si>
  <si>
    <t>6.</t>
  </si>
  <si>
    <t>7.</t>
  </si>
  <si>
    <t>Section II: Calculating Income</t>
  </si>
  <si>
    <t>Income Source</t>
  </si>
  <si>
    <t>Annualized Total</t>
  </si>
  <si>
    <t>1. Gross Employment Income</t>
  </si>
  <si>
    <t>2. Unearned Income</t>
  </si>
  <si>
    <t>3. Self-Employment Income</t>
  </si>
  <si>
    <t>4. Total Income (Lines 1 + 2 + 3)</t>
  </si>
  <si>
    <t>Family Size</t>
  </si>
  <si>
    <t>PENALTY CLAUSE,CONFIRMATION STATEMENT AND AUTHORIZATION FOR RELEASE OF INFORMATION</t>
  </si>
  <si>
    <t>I certify that the information provided to complete this application is true.  I understand that if I make false statements on this application, I commit a Class 5 Felony.  In addition, misrepresenting my eligibility for assistance under this program is a Class 2 Misdemeanor (26-15-112, C.R.S.)</t>
  </si>
  <si>
    <t>I authorize the provider to use any information contained in the application to verify my eligibility for assistance under this program, and to obtain records pertaining to eligibility from a financial institution as defined in section 15-15-201(4), C.R.S., or from any insurance company.</t>
  </si>
  <si>
    <t>I understand that the provider has a right to obtain any recovery or right of recovery for a patient who would have a right of recovery.  This means that if I am found to have a claim for any benefits payable for any treatment, which is given, while I am eligibile for assistance under this program that the provider has the right to be included in the claims process.</t>
  </si>
  <si>
    <t>If applicable, I understand that legal immigrants receiving assistance under this program shall agree to refrain from executing an affidavit of support for the purpose of sponsoring an alien on or after July 1, 1997.</t>
  </si>
  <si>
    <t>I understand it is my responsibility to notify the provider of an income or household change that may influence the rating on this application and failure to do so voids this application.</t>
  </si>
  <si>
    <t>(Ask your eligibility technician for more information on the appeal process)</t>
  </si>
  <si>
    <t>Print Applicant Name</t>
  </si>
  <si>
    <t>Applicant Signature and Date</t>
  </si>
  <si>
    <t>Print Eligibility Technician Name</t>
  </si>
  <si>
    <t>Eligibility Technician Signature and Date</t>
  </si>
  <si>
    <t>Print Facility Name</t>
  </si>
  <si>
    <t>Facility Phone Number</t>
  </si>
  <si>
    <t>Liquid Asset Spend Down</t>
  </si>
  <si>
    <t>Total Family Financial Status</t>
  </si>
  <si>
    <t>CICP Upper Eligibility Limit</t>
  </si>
  <si>
    <t>CICP Liquid Asset Spend Down Provision</t>
  </si>
  <si>
    <t>Combined Monthly Gross Income</t>
  </si>
  <si>
    <t>Total Household Gross Income</t>
  </si>
  <si>
    <t>No</t>
  </si>
  <si>
    <t>Denver</t>
  </si>
  <si>
    <t>Name:</t>
  </si>
  <si>
    <t>Copay Cap:</t>
  </si>
  <si>
    <t>County Code:</t>
  </si>
  <si>
    <t>SSN:</t>
  </si>
  <si>
    <t>Begin Date:</t>
  </si>
  <si>
    <t>End Date:</t>
  </si>
  <si>
    <t>Technician's Signature</t>
  </si>
  <si>
    <t>Adams</t>
  </si>
  <si>
    <t>01</t>
  </si>
  <si>
    <t>Alamosa</t>
  </si>
  <si>
    <t>Arapahoe</t>
  </si>
  <si>
    <t>Archuleta</t>
  </si>
  <si>
    <t>Baca</t>
  </si>
  <si>
    <t>Bent</t>
  </si>
  <si>
    <t>Boulder</t>
  </si>
  <si>
    <t>Chaffee</t>
  </si>
  <si>
    <t>Cheyenne</t>
  </si>
  <si>
    <t>Clear Creek</t>
  </si>
  <si>
    <t>Conejos</t>
  </si>
  <si>
    <t>Costilla</t>
  </si>
  <si>
    <t>Crowley</t>
  </si>
  <si>
    <t>Custer</t>
  </si>
  <si>
    <t>Delta</t>
  </si>
  <si>
    <t>02</t>
  </si>
  <si>
    <t>03</t>
  </si>
  <si>
    <t>04</t>
  </si>
  <si>
    <t>05</t>
  </si>
  <si>
    <t>06</t>
  </si>
  <si>
    <t>07</t>
  </si>
  <si>
    <t>08</t>
  </si>
  <si>
    <t>09</t>
  </si>
  <si>
    <t>10</t>
  </si>
  <si>
    <t>11</t>
  </si>
  <si>
    <t>12</t>
  </si>
  <si>
    <t>13</t>
  </si>
  <si>
    <t>14</t>
  </si>
  <si>
    <t>15</t>
  </si>
  <si>
    <t>16</t>
  </si>
  <si>
    <t>17</t>
  </si>
  <si>
    <t>Dolores</t>
  </si>
  <si>
    <t>18</t>
  </si>
  <si>
    <t>Douglas</t>
  </si>
  <si>
    <t>19</t>
  </si>
  <si>
    <t>Eagle</t>
  </si>
  <si>
    <t>20</t>
  </si>
  <si>
    <t>Elbert</t>
  </si>
  <si>
    <t>21</t>
  </si>
  <si>
    <t>El Paso</t>
  </si>
  <si>
    <t>22</t>
  </si>
  <si>
    <t>Fremont</t>
  </si>
  <si>
    <t>23</t>
  </si>
  <si>
    <t>Garfield</t>
  </si>
  <si>
    <t>24</t>
  </si>
  <si>
    <t>Gilpin</t>
  </si>
  <si>
    <t>25</t>
  </si>
  <si>
    <t>Grand</t>
  </si>
  <si>
    <t>26</t>
  </si>
  <si>
    <t>Gunnison</t>
  </si>
  <si>
    <t>27</t>
  </si>
  <si>
    <t>Hinsdale</t>
  </si>
  <si>
    <t>28</t>
  </si>
  <si>
    <t>Huerfano</t>
  </si>
  <si>
    <t>29</t>
  </si>
  <si>
    <t>Jackson</t>
  </si>
  <si>
    <t>30</t>
  </si>
  <si>
    <t>Jefferson</t>
  </si>
  <si>
    <t>31</t>
  </si>
  <si>
    <t>Kiowa</t>
  </si>
  <si>
    <t>32</t>
  </si>
  <si>
    <t>Kit Carson</t>
  </si>
  <si>
    <t>33</t>
  </si>
  <si>
    <t>Lake</t>
  </si>
  <si>
    <t>34</t>
  </si>
  <si>
    <t>La Plata</t>
  </si>
  <si>
    <t>35</t>
  </si>
  <si>
    <t>36</t>
  </si>
  <si>
    <t>Las Animas</t>
  </si>
  <si>
    <t>37</t>
  </si>
  <si>
    <t>Lincoln</t>
  </si>
  <si>
    <t>38</t>
  </si>
  <si>
    <t>Logan</t>
  </si>
  <si>
    <t>39</t>
  </si>
  <si>
    <t>Mesa</t>
  </si>
  <si>
    <t>40</t>
  </si>
  <si>
    <t>Mineral</t>
  </si>
  <si>
    <t>41</t>
  </si>
  <si>
    <t>Moffat</t>
  </si>
  <si>
    <t>42</t>
  </si>
  <si>
    <t>Montezuma</t>
  </si>
  <si>
    <t>43</t>
  </si>
  <si>
    <t>Montrose</t>
  </si>
  <si>
    <t>44</t>
  </si>
  <si>
    <t>Morgan</t>
  </si>
  <si>
    <t>45</t>
  </si>
  <si>
    <t>Otero</t>
  </si>
  <si>
    <t>46</t>
  </si>
  <si>
    <t>Ouray</t>
  </si>
  <si>
    <t>47</t>
  </si>
  <si>
    <t>Park</t>
  </si>
  <si>
    <t>48</t>
  </si>
  <si>
    <t>Phillips</t>
  </si>
  <si>
    <t>49</t>
  </si>
  <si>
    <t>Pitkin</t>
  </si>
  <si>
    <t>50</t>
  </si>
  <si>
    <t>Prowers</t>
  </si>
  <si>
    <t>51</t>
  </si>
  <si>
    <t>Pueblo</t>
  </si>
  <si>
    <t>52</t>
  </si>
  <si>
    <t>Rio Blanco</t>
  </si>
  <si>
    <t>53</t>
  </si>
  <si>
    <t>Rio Grande</t>
  </si>
  <si>
    <t>54</t>
  </si>
  <si>
    <t>Routt</t>
  </si>
  <si>
    <t>55</t>
  </si>
  <si>
    <t>Saguache</t>
  </si>
  <si>
    <t>56</t>
  </si>
  <si>
    <t>San Juan</t>
  </si>
  <si>
    <t>57</t>
  </si>
  <si>
    <t>San Miguel</t>
  </si>
  <si>
    <t>58</t>
  </si>
  <si>
    <t>Sedgwick</t>
  </si>
  <si>
    <t>59</t>
  </si>
  <si>
    <t>Summit</t>
  </si>
  <si>
    <t>60</t>
  </si>
  <si>
    <t>Teller</t>
  </si>
  <si>
    <t>61</t>
  </si>
  <si>
    <t>Washington</t>
  </si>
  <si>
    <t>62</t>
  </si>
  <si>
    <t>Weld</t>
  </si>
  <si>
    <t>63</t>
  </si>
  <si>
    <t>Yuma</t>
  </si>
  <si>
    <t>64</t>
  </si>
  <si>
    <t>Broomfield</t>
  </si>
  <si>
    <t>Yes</t>
  </si>
  <si>
    <t>County</t>
  </si>
  <si>
    <t>Version number</t>
  </si>
  <si>
    <t>Utilities</t>
  </si>
  <si>
    <t>Business Phone</t>
  </si>
  <si>
    <t>Business Property Expenses:</t>
  </si>
  <si>
    <t>Larimer</t>
  </si>
  <si>
    <t xml:space="preserve">It is the client's decision whether or not to use </t>
  </si>
  <si>
    <t>the spend down, not the provider's.</t>
  </si>
  <si>
    <t>Other</t>
  </si>
  <si>
    <t>Documented</t>
  </si>
  <si>
    <t>Screening for Health First CO/CHP+ Ineligibility</t>
  </si>
  <si>
    <t>Health First CO/CHP+ Number</t>
  </si>
  <si>
    <t>Spouse</t>
  </si>
  <si>
    <t>Senior</t>
  </si>
  <si>
    <t>Adult Student</t>
  </si>
  <si>
    <t>Minor</t>
  </si>
  <si>
    <t>Type of Liquid Resource</t>
  </si>
  <si>
    <t>11. Use Liquid Asset Spend Down?</t>
  </si>
  <si>
    <r>
      <t xml:space="preserve">12. </t>
    </r>
    <r>
      <rPr>
        <b/>
        <sz val="12"/>
        <color theme="1"/>
        <rFont val="Tahoma"/>
        <family val="2"/>
      </rPr>
      <t>Grand Total</t>
    </r>
    <r>
      <rPr>
        <sz val="12"/>
        <color theme="1"/>
        <rFont val="Tahoma"/>
        <family val="2"/>
      </rPr>
      <t xml:space="preserve"> Net CICP Income (Lines 10 - 11)</t>
    </r>
  </si>
  <si>
    <t>5. Total Liquid Resources</t>
  </si>
  <si>
    <t>Dependent Code</t>
  </si>
  <si>
    <t>Health First CO/CHP+ Ineligibility Code</t>
  </si>
  <si>
    <t>Monthly</t>
  </si>
  <si>
    <t>Annual</t>
  </si>
  <si>
    <t>One Time</t>
  </si>
  <si>
    <t>Type of Deduction</t>
  </si>
  <si>
    <t>Amount</t>
  </si>
  <si>
    <t>Frequency</t>
  </si>
  <si>
    <t>Annualized Amount</t>
  </si>
  <si>
    <t>Grand Total:</t>
  </si>
  <si>
    <t>100% FPL</t>
  </si>
  <si>
    <t>FPL Percentage:</t>
  </si>
  <si>
    <r>
      <t xml:space="preserve">Enter data into yellow cells </t>
    </r>
    <r>
      <rPr>
        <b/>
        <sz val="12"/>
        <color theme="1"/>
        <rFont val="Tahoma"/>
        <family val="2"/>
      </rPr>
      <t>ONLY</t>
    </r>
    <r>
      <rPr>
        <sz val="12"/>
        <color theme="1"/>
        <rFont val="Tahoma"/>
        <family val="2"/>
      </rPr>
      <t xml:space="preserve">. </t>
    </r>
  </si>
  <si>
    <t>Household Member 1</t>
  </si>
  <si>
    <t>Counted in Household Size Only</t>
  </si>
  <si>
    <t>What is the Household Member's Social Security Number?</t>
  </si>
  <si>
    <t>Household Member 2</t>
  </si>
  <si>
    <t>Household Member 3</t>
  </si>
  <si>
    <t>Household Member 4</t>
  </si>
  <si>
    <t>Household Member 5</t>
  </si>
  <si>
    <t>Household Member 6</t>
  </si>
  <si>
    <t>Data can be entered into yellow cells only.  Choose the method of calculating monthly income based on available data.  Transfer the calculated monthly gross income into the "Combined Monthly Gross Income" table.  Repeat the process if earned income is derived from different sources/Household members.  Enter descriptions of additional Retirement Plans/Pensions and/or "Income From Other Sources" on the lines provided.  The dollar amount MUST be on a monthly basis.</t>
  </si>
  <si>
    <t>Colorado Resident &amp; Lawfully Present</t>
  </si>
  <si>
    <t>Migrant Farm Worker &amp; Lawfully Present</t>
  </si>
  <si>
    <t>HOSPITALS AND HOSPITAL BASED CLINICS ONLY:</t>
  </si>
  <si>
    <t>If your facility offers discounts to clients over 250%, enter percentage here:</t>
  </si>
  <si>
    <t>Monthly Unearned Income Sources:</t>
  </si>
  <si>
    <t>Annual or One Time Unearned Income Sources:</t>
  </si>
  <si>
    <t>Percentage served</t>
  </si>
  <si>
    <t>Code</t>
  </si>
  <si>
    <t>Copay Cap</t>
  </si>
  <si>
    <t>Spend Down</t>
  </si>
  <si>
    <t>Household Size</t>
  </si>
  <si>
    <t>8. Total Household Financial Status (Lines 4 + 7)</t>
  </si>
  <si>
    <t>10. Net Household Financial Status (Lines 8 - 9)</t>
  </si>
  <si>
    <t>The following household members are covered</t>
  </si>
  <si>
    <t>under the FPL on the front of this card.</t>
  </si>
  <si>
    <t>Homeless</t>
  </si>
  <si>
    <t>Protected amount per household member:</t>
  </si>
  <si>
    <t>Must be at least $2,500.</t>
  </si>
  <si>
    <t>(Those eligible for Health First CO are not listed)</t>
  </si>
  <si>
    <t>Quarterly</t>
  </si>
  <si>
    <t>7. Available Resources (cannot be negative)</t>
  </si>
  <si>
    <t>6. Household Size Protected Amount</t>
  </si>
  <si>
    <t>Rate:</t>
  </si>
  <si>
    <t>Worksheet 4 - Liquid Resources - HOSPITAL AND HOSPITAL BASED CLINIC USE ONLY</t>
  </si>
  <si>
    <t>Worksheet 3 - Allowable Deductions</t>
  </si>
  <si>
    <r>
      <t xml:space="preserve">9. Allowable Deductions </t>
    </r>
    <r>
      <rPr>
        <b/>
        <sz val="12"/>
        <color theme="1"/>
        <rFont val="Tahoma"/>
        <family val="2"/>
      </rPr>
      <t>(See Worksheet 3)</t>
    </r>
  </si>
  <si>
    <t>Square footage of applicant's home:</t>
  </si>
  <si>
    <t>Square footage used for applicant's home business:</t>
  </si>
  <si>
    <t>Hours per week applicant works out of their home:</t>
  </si>
  <si>
    <t>What is the Household Member's dependency status?</t>
  </si>
  <si>
    <r>
      <t xml:space="preserve">Answer the questions by entering data into yellow cells ONLY.  Some questions require an answer be selected from a drop-down menu. It is </t>
    </r>
    <r>
      <rPr>
        <b/>
        <sz val="12"/>
        <rFont val="Tahoma"/>
        <family val="2"/>
      </rPr>
      <t>NOT</t>
    </r>
    <r>
      <rPr>
        <sz val="12"/>
        <rFont val="Tahoma"/>
        <family val="2"/>
      </rPr>
      <t xml:space="preserve"> necessary to print this worksheet. Data entered in yellow cells will be AUTOMATICALLY transferred to the "CICP Application" tab.</t>
    </r>
  </si>
  <si>
    <t>This worksheet must be signed and included with all client applications.</t>
  </si>
  <si>
    <t>This worksheet only needs to be signed and included if the applicant owns their own business.</t>
  </si>
  <si>
    <t>If your facility includes deductions, this worksheet must be signed and included with all client applications.</t>
  </si>
  <si>
    <t>What is the applicant's middle initial?</t>
  </si>
  <si>
    <t>What is the applicant's Social Security Number?</t>
  </si>
  <si>
    <t>What is the applicant's date of birth?</t>
  </si>
  <si>
    <t>What is the applicant's street address?</t>
  </si>
  <si>
    <t>What is the applicant's city of residence?</t>
  </si>
  <si>
    <t>What is the applicant's zip code?</t>
  </si>
  <si>
    <t>What is the applicant's county?</t>
  </si>
  <si>
    <t>What is the applicant's home phone number?</t>
  </si>
  <si>
    <t>What is the applicant's Health First CO/CHP+ number? (if applicable)</t>
  </si>
  <si>
    <t>What is the applicant's residency status?</t>
  </si>
  <si>
    <t>What is the eligibility technician's full name?</t>
  </si>
  <si>
    <t>CICP facility name?</t>
  </si>
  <si>
    <t>Facility phone number?</t>
  </si>
  <si>
    <t>What is today's date?</t>
  </si>
  <si>
    <t>Is the applicant homeless?</t>
  </si>
  <si>
    <t>Is this an emergency application?</t>
  </si>
  <si>
    <t>Is the applicant a US citizen?</t>
  </si>
  <si>
    <t>Is the applicant a child?</t>
  </si>
  <si>
    <t>Is the applicant pregnant?</t>
  </si>
  <si>
    <t>Is the applicant disabled?</t>
  </si>
  <si>
    <t>Does the applicant have primary insurance?</t>
  </si>
  <si>
    <t>Other (provide brief explanation):</t>
  </si>
  <si>
    <t>What is the Household Member's full name?</t>
  </si>
  <si>
    <t>What is the Household Member's birthday?</t>
  </si>
  <si>
    <t>What is the Household Member's Health First CO/CHP+ number?</t>
  </si>
  <si>
    <t>What is the Household Member's residency status?</t>
  </si>
  <si>
    <t>Does the applicant operate their business from their home?</t>
  </si>
  <si>
    <t>Service/Setting</t>
  </si>
  <si>
    <t>Copayment per Visit
(depends on rating)</t>
  </si>
  <si>
    <t>Ambulatory Surgery</t>
  </si>
  <si>
    <t>Emergency Room Facility Charge
(physician charges may be applied separately)</t>
  </si>
  <si>
    <t>Inpatient Hospital Facility Charge
(physician charges may be applied separately)</t>
  </si>
  <si>
    <t>Laboratory</t>
  </si>
  <si>
    <t>Prescription Drugs</t>
  </si>
  <si>
    <t>Basic Radiology and Imaging</t>
  </si>
  <si>
    <t>Hospital Physician Services
(while in the hospital or emergency room)</t>
  </si>
  <si>
    <t>Emergency Transportation</t>
  </si>
  <si>
    <t>High-Level Radiology and Imaging*</t>
  </si>
  <si>
    <t>Outpatient Hospital Services</t>
  </si>
  <si>
    <t>Specialty Outpatient Hospital Services</t>
  </si>
  <si>
    <t>Ambulatory Surgery </t>
  </si>
  <si>
    <t>Inpatient Facility </t>
  </si>
  <si>
    <t>Hospital Physician </t>
  </si>
  <si>
    <t>Emergency Room </t>
  </si>
  <si>
    <t>Emergency Transportation </t>
  </si>
  <si>
    <t>Outpatient Hospital Services </t>
  </si>
  <si>
    <t>Specialty Outpatient </t>
  </si>
  <si>
    <t>Prescription </t>
  </si>
  <si>
    <t>Laboratory </t>
  </si>
  <si>
    <t>Basic Radiology &amp; Imaging </t>
  </si>
  <si>
    <t>High-Level Radiology &amp; Imaging </t>
  </si>
  <si>
    <t>0-40%</t>
  </si>
  <si>
    <t>41-62%</t>
  </si>
  <si>
    <t>63-81%</t>
  </si>
  <si>
    <t>82-100%</t>
  </si>
  <si>
    <t>101-117%</t>
  </si>
  <si>
    <t>118-133%</t>
  </si>
  <si>
    <t>134-159%</t>
  </si>
  <si>
    <t>160-185%</t>
  </si>
  <si>
    <t>186-200%</t>
  </si>
  <si>
    <t>201-250%</t>
  </si>
  <si>
    <t>Rating:</t>
  </si>
  <si>
    <t>*High-Level Radiology and Imaging includes Magnetic Resonance Imaging (MRI), Computed Tomography (CT), Positron Emission Tomography (PET) or other Nuclear Medicine services, Sleep Studies, or Catheterization Laboratory (cath lab) in the outpatient hospital, emergency room, or clinic setting. Some providers may charge a lower copay amount for certain High-Level Radiology and Imaging services.</t>
  </si>
  <si>
    <t>Your household rating:</t>
  </si>
  <si>
    <t>Applicant declares they have no deductions</t>
  </si>
  <si>
    <t>Applicant declares they have no liquid resources</t>
  </si>
  <si>
    <t>4. Shall not give false information with the intent to commit fraud;</t>
  </si>
  <si>
    <t>8. Communicate any information, concerns and/or questions related to the financial screening to the appropriate representative;</t>
  </si>
  <si>
    <t xml:space="preserve">National Jewish Financial Assistance Program </t>
  </si>
  <si>
    <t>NATIONAL JEWISH FINANCIAL ASSISTANCE PROGRAM</t>
  </si>
  <si>
    <t>YOU HAVE 15 WORKING DAYS TO APPEAL YOUR NJFAP ELIGIBILITY DETERMINATION</t>
  </si>
  <si>
    <t>Application Notes</t>
  </si>
  <si>
    <t>National Jewish Health</t>
  </si>
  <si>
    <t>303-398-1065</t>
  </si>
  <si>
    <t>Clients applying for or receiving discounted services shall:</t>
  </si>
  <si>
    <t>1. Acknowledge that the NJFAP is not health insurance, does not offer a specific benefit package, is not an entitlement to medical benefits and that there are limitations to services discounted;</t>
  </si>
  <si>
    <t>2. Give the Nj Patient Finance office all the necessary financial information and documentation needed to complete the application;</t>
  </si>
  <si>
    <t>5. Inform the Patient Finance Office  within 15 days if the NJFAP rating is disputed;</t>
  </si>
  <si>
    <t>6. Be responsible for paying any money owed on time, and as required, or work with the Patient Business Office to make payment arrangements;</t>
  </si>
  <si>
    <t>7. Notify the Patient Finance Office promptly of changes in resources, income and all other household changes that may affect the CICP rating;</t>
  </si>
  <si>
    <t>10. Respect the property of the National Jewish Health , fellow clients and others; and</t>
  </si>
  <si>
    <t>11. Follow all other rules and regulations of the NJFAP relating to respectful treatment and rights of other clients and provider staff.</t>
  </si>
  <si>
    <t>What is the applicant's First name and Last Name?</t>
  </si>
  <si>
    <t>Applicant Name:</t>
  </si>
  <si>
    <t xml:space="preserve">mr# </t>
  </si>
  <si>
    <t>NJFAP</t>
  </si>
  <si>
    <t>n/a</t>
  </si>
  <si>
    <t>Present this card any time you receive 
services at National Jewish Health</t>
  </si>
  <si>
    <t>*Primary Insurance:</t>
  </si>
  <si>
    <t>Welcome to the National Jewish Financial Assistance Program</t>
  </si>
  <si>
    <t xml:space="preserve"> Copayment Information for Clients based on rating:</t>
  </si>
  <si>
    <t>Has the applicant received a denial letter from Medicaid?</t>
  </si>
  <si>
    <t xml:space="preserve">Rate:  </t>
  </si>
  <si>
    <t xml:space="preserve">Please submit a Profit and Loss Ledger,  Bank Statements from the Business,  all supporting documents related to business expenses.  Copy of Last Year's Business Tax Returns.  </t>
  </si>
  <si>
    <t>Please submit 1 month proof of income for all household members 19 years and older.  Including but not limited to: Continuous check stubs, Social Security award Letters,   Retirement accounts,  Money Market Accounts, etc.</t>
  </si>
  <si>
    <t>Social Security Retirment Income</t>
  </si>
  <si>
    <t>Social Security Disability Income</t>
  </si>
  <si>
    <t>Supplemental Social Security Income</t>
  </si>
  <si>
    <t>Pension Payments</t>
  </si>
  <si>
    <t>Payments From Trust Funds</t>
  </si>
  <si>
    <t>Disbursements from Lottery Winnings</t>
  </si>
  <si>
    <t>Disbursements from Retierment Accounts</t>
  </si>
  <si>
    <t>Bonus</t>
  </si>
  <si>
    <t xml:space="preserve">Short Term Disability </t>
  </si>
  <si>
    <t xml:space="preserve">Unemployment Benefits </t>
  </si>
  <si>
    <t>Tips and/ or Commissions</t>
  </si>
  <si>
    <t>Infrequent Overtime</t>
  </si>
  <si>
    <t>Other:  Please list</t>
  </si>
  <si>
    <t xml:space="preserve">Other, Please List:  </t>
  </si>
  <si>
    <t>Interest earned from Savings, Money Market Accounts, CD, etc.</t>
  </si>
  <si>
    <t xml:space="preserve">Allowable Deductions include any Medical, Dental, Vision expenses paid. </t>
  </si>
  <si>
    <t xml:space="preserve">Valid  PROOF of PAYMENT must be sent.   DO NOT send only a billing statement. </t>
  </si>
  <si>
    <t xml:space="preserve">Deductions may include:  Vision, Prescriptions, Chiropractic Services, Mental Health/ Therapy sessions, Durable medical equipment expenses, Dental services, prescription glasses.    </t>
  </si>
  <si>
    <t xml:space="preserve">Please attach copy of bank statements for Checking , Savings, Money Market Account, Certificate of Deposit accounts, etc. </t>
  </si>
  <si>
    <t>Version:  4/23</t>
  </si>
  <si>
    <t>Version 4/23</t>
  </si>
  <si>
    <t>**Note that only household members applying to receive services under NJFAP need to have an ineligibility code assigned to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</si>
</sst>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7" formatCode="&quot;$&quot;#,##0.00_);\(&quot;$&quot;#,##0.00\)"/>
    <numFmt numFmtId="44" formatCode="_(&quot;$&quot;* #,##0.00_);_(&quot;$&quot;* \(#,##0.00\);_(&quot;$&quot;* &quot;-&quot;??_);_(@_)"/>
    <numFmt numFmtId="164" formatCode="&quot;$&quot;#,##0.00"/>
    <numFmt numFmtId="165" formatCode="_(&quot;$&quot;* #,##0_);_(&quot;$&quot;* \(#,##0\);_(&quot;$&quot;* &quot;-&quot;??_);_(@_)"/>
    <numFmt numFmtId="166" formatCode="&quot;$&quot;#,##0"/>
    <numFmt numFmtId="167" formatCode="mm/dd/yy;@"/>
    <numFmt numFmtId="168" formatCode="\(###\)\ ###\-####"/>
    <numFmt numFmtId="169" formatCode="m/d/yy;@"/>
    <numFmt numFmtId="170" formatCode="000\-00\-0000"/>
    <numFmt numFmtId="171" formatCode="00000"/>
    <numFmt numFmtId="172" formatCode="[&lt;=9999999]###\-####;\(###\)\ ###\-####"/>
    <numFmt numFmtId="173" formatCode="###\-##\-####"/>
  </numFmts>
  <fonts count="37" x14ac:knownFonts="1">
    <font>
      <sz val="11"/>
      <color theme="1"/>
      <name val="Calibri"/>
      <family val="2"/>
      <scheme val="minor"/>
    </font>
    <font>
      <sz val="12"/>
      <color theme="1"/>
      <name val="Tahoma"/>
      <family val="2"/>
    </font>
    <font>
      <sz val="12"/>
      <color theme="1"/>
      <name val="Tahoma"/>
      <family val="2"/>
    </font>
    <font>
      <sz val="11"/>
      <color theme="1"/>
      <name val="Calibri"/>
      <family val="2"/>
      <scheme val="minor"/>
    </font>
    <font>
      <b/>
      <sz val="12"/>
      <name val="Times New Roman"/>
      <family val="1"/>
    </font>
    <font>
      <sz val="12"/>
      <name val="Times New Roman"/>
      <family val="1"/>
    </font>
    <font>
      <sz val="10"/>
      <name val="Arial"/>
      <family val="2"/>
    </font>
    <font>
      <sz val="12"/>
      <color theme="1"/>
      <name val="Tahoma"/>
      <family val="2"/>
    </font>
    <font>
      <b/>
      <sz val="12"/>
      <color theme="1"/>
      <name val="Tahoma"/>
      <family val="2"/>
    </font>
    <font>
      <sz val="12"/>
      <name val="Tahoma"/>
      <family val="2"/>
    </font>
    <font>
      <b/>
      <sz val="12"/>
      <name val="Tahoma"/>
      <family val="2"/>
    </font>
    <font>
      <b/>
      <sz val="12"/>
      <color theme="0"/>
      <name val="Tahoma"/>
      <family val="2"/>
    </font>
    <font>
      <sz val="12"/>
      <color theme="0"/>
      <name val="Tahoma"/>
      <family val="2"/>
    </font>
    <font>
      <b/>
      <sz val="14"/>
      <name val="Arial"/>
      <family val="2"/>
    </font>
    <font>
      <b/>
      <sz val="14"/>
      <name val="Tahoma"/>
      <family val="2"/>
    </font>
    <font>
      <sz val="10"/>
      <color theme="1"/>
      <name val="Tahoma"/>
      <family val="2"/>
    </font>
    <font>
      <sz val="10"/>
      <name val="Tahoma"/>
      <family val="2"/>
    </font>
    <font>
      <b/>
      <sz val="10"/>
      <name val="Tahoma"/>
      <family val="2"/>
    </font>
    <font>
      <sz val="11"/>
      <name val="Tahoma"/>
      <family val="2"/>
    </font>
    <font>
      <b/>
      <u/>
      <sz val="11"/>
      <name val="Tahoma"/>
      <family val="2"/>
    </font>
    <font>
      <b/>
      <sz val="11"/>
      <name val="Tahoma"/>
      <family val="2"/>
    </font>
    <font>
      <b/>
      <sz val="11"/>
      <color theme="0"/>
      <name val="Tahoma"/>
      <family val="2"/>
    </font>
    <font>
      <sz val="11"/>
      <color theme="1"/>
      <name val="Tahoma"/>
      <family val="2"/>
    </font>
    <font>
      <u/>
      <sz val="12"/>
      <color theme="1"/>
      <name val="Tahoma"/>
      <family val="2"/>
    </font>
    <font>
      <sz val="9"/>
      <color theme="1"/>
      <name val="Tahoma"/>
      <family val="2"/>
    </font>
    <font>
      <b/>
      <sz val="11"/>
      <color theme="1"/>
      <name val="Tahoma"/>
      <family val="2"/>
    </font>
    <font>
      <b/>
      <sz val="11"/>
      <color theme="1"/>
      <name val="Calibri"/>
      <family val="2"/>
      <scheme val="minor"/>
    </font>
    <font>
      <b/>
      <sz val="11.5"/>
      <color theme="1"/>
      <name val="Tahoma"/>
      <family val="2"/>
    </font>
    <font>
      <b/>
      <sz val="12"/>
      <color rgb="FFFF0000"/>
      <name val="Arial"/>
      <family val="2"/>
    </font>
    <font>
      <sz val="14"/>
      <color theme="1"/>
      <name val="Tahoma"/>
      <family val="2"/>
    </font>
    <font>
      <b/>
      <sz val="14"/>
      <color theme="1"/>
      <name val="Tahoma"/>
      <family val="2"/>
    </font>
    <font>
      <b/>
      <u/>
      <sz val="12"/>
      <color theme="1"/>
      <name val="Tahoma"/>
      <family val="2"/>
    </font>
    <font>
      <b/>
      <sz val="10"/>
      <color theme="1"/>
      <name val="Tahoma"/>
      <family val="2"/>
    </font>
    <font>
      <b/>
      <sz val="10"/>
      <color theme="1"/>
      <name val="Calibri"/>
      <family val="2"/>
      <scheme val="minor"/>
    </font>
    <font>
      <b/>
      <i/>
      <sz val="11"/>
      <color theme="1"/>
      <name val="Tahoma"/>
      <family val="2"/>
    </font>
    <font>
      <b/>
      <i/>
      <sz val="11"/>
      <color theme="1"/>
      <name val="Calibri"/>
      <family val="2"/>
      <scheme val="minor"/>
    </font>
    <font>
      <sz val="14"/>
      <name val="Tahoma"/>
      <family val="2"/>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rgb="FFFFFF00"/>
      </patternFill>
    </fill>
    <fill>
      <patternFill patternType="solid">
        <fgColor theme="0"/>
        <bgColor rgb="FFFFFF00"/>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thin">
        <color rgb="FF000000"/>
      </top>
      <bottom style="thin">
        <color rgb="FF000000"/>
      </bottom>
      <diagonal/>
    </border>
  </borders>
  <cellStyleXfs count="5">
    <xf numFmtId="0" fontId="0" fillId="0" borderId="0"/>
    <xf numFmtId="44" fontId="3" fillId="0" borderId="0" applyFont="0" applyFill="0" applyBorder="0" applyAlignment="0" applyProtection="0"/>
    <xf numFmtId="0" fontId="6" fillId="0" borderId="0"/>
    <xf numFmtId="44" fontId="6" fillId="0" borderId="0" applyFont="0" applyFill="0" applyBorder="0" applyAlignment="0" applyProtection="0"/>
    <xf numFmtId="9" fontId="3" fillId="0" borderId="0" applyFont="0" applyFill="0" applyBorder="0" applyAlignment="0" applyProtection="0"/>
  </cellStyleXfs>
  <cellXfs count="522">
    <xf numFmtId="0" fontId="0" fillId="0" borderId="0" xfId="0"/>
    <xf numFmtId="0" fontId="4" fillId="0" borderId="0" xfId="0" applyFont="1" applyAlignment="1">
      <alignment vertical="top"/>
    </xf>
    <xf numFmtId="0" fontId="0" fillId="0" borderId="10" xfId="0" applyBorder="1"/>
    <xf numFmtId="0" fontId="0" fillId="0" borderId="1" xfId="0" applyBorder="1"/>
    <xf numFmtId="0" fontId="6" fillId="5" borderId="0" xfId="2" applyFill="1"/>
    <xf numFmtId="0" fontId="7" fillId="0" borderId="0" xfId="0" applyFont="1"/>
    <xf numFmtId="0" fontId="7" fillId="4" borderId="17" xfId="0" applyFont="1" applyFill="1" applyBorder="1" applyProtection="1">
      <protection locked="0"/>
    </xf>
    <xf numFmtId="44" fontId="7" fillId="4" borderId="17" xfId="1" applyFont="1" applyFill="1" applyBorder="1" applyProtection="1">
      <protection locked="0"/>
    </xf>
    <xf numFmtId="164" fontId="7" fillId="4" borderId="17" xfId="0" applyNumberFormat="1" applyFont="1" applyFill="1" applyBorder="1" applyAlignment="1" applyProtection="1">
      <alignment horizontal="center"/>
      <protection locked="0"/>
    </xf>
    <xf numFmtId="49" fontId="0" fillId="0" borderId="0" xfId="0" applyNumberFormat="1"/>
    <xf numFmtId="0" fontId="0" fillId="0" borderId="0" xfId="0" applyAlignment="1">
      <alignment horizontal="left"/>
    </xf>
    <xf numFmtId="0" fontId="18" fillId="4" borderId="1" xfId="2" applyFont="1" applyFill="1" applyBorder="1" applyAlignment="1" applyProtection="1">
      <alignment horizontal="center"/>
      <protection locked="0"/>
    </xf>
    <xf numFmtId="169" fontId="18" fillId="4" borderId="2" xfId="2" applyNumberFormat="1" applyFont="1" applyFill="1" applyBorder="1" applyAlignment="1" applyProtection="1">
      <alignment horizontal="center"/>
      <protection locked="0"/>
    </xf>
    <xf numFmtId="0" fontId="18" fillId="4" borderId="2" xfId="2" applyFont="1" applyFill="1" applyBorder="1" applyAlignment="1" applyProtection="1">
      <alignment horizontal="center"/>
      <protection locked="0"/>
    </xf>
    <xf numFmtId="170" fontId="18" fillId="4" borderId="2" xfId="2" applyNumberFormat="1" applyFont="1" applyFill="1" applyBorder="1" applyAlignment="1" applyProtection="1">
      <alignment horizontal="center"/>
      <protection locked="0"/>
    </xf>
    <xf numFmtId="171" fontId="18" fillId="4" borderId="2" xfId="2" applyNumberFormat="1" applyFont="1" applyFill="1" applyBorder="1" applyAlignment="1" applyProtection="1">
      <alignment horizontal="center"/>
      <protection locked="0"/>
    </xf>
    <xf numFmtId="167" fontId="18" fillId="4" borderId="2" xfId="2" applyNumberFormat="1" applyFont="1" applyFill="1" applyBorder="1" applyAlignment="1" applyProtection="1">
      <alignment horizontal="center"/>
      <protection locked="0"/>
    </xf>
    <xf numFmtId="49" fontId="0" fillId="0" borderId="0" xfId="0" applyNumberFormat="1" applyAlignment="1">
      <alignment horizontal="left"/>
    </xf>
    <xf numFmtId="0" fontId="7" fillId="4" borderId="1" xfId="0" applyFont="1" applyFill="1" applyBorder="1" applyAlignment="1" applyProtection="1">
      <alignment horizontal="left" wrapText="1"/>
      <protection locked="0"/>
    </xf>
    <xf numFmtId="164" fontId="7" fillId="4" borderId="1" xfId="0" applyNumberFormat="1" applyFont="1" applyFill="1" applyBorder="1" applyAlignment="1" applyProtection="1">
      <alignment horizontal="center"/>
      <protection locked="0"/>
    </xf>
    <xf numFmtId="9" fontId="0" fillId="0" borderId="0" xfId="0" applyNumberFormat="1"/>
    <xf numFmtId="0" fontId="7" fillId="4" borderId="1" xfId="0" applyFont="1" applyFill="1" applyBorder="1" applyAlignment="1" applyProtection="1">
      <alignment horizontal="right"/>
      <protection locked="0"/>
    </xf>
    <xf numFmtId="0" fontId="0" fillId="0" borderId="0" xfId="0" applyAlignment="1">
      <alignment horizontal="center"/>
    </xf>
    <xf numFmtId="5" fontId="0" fillId="0" borderId="0" xfId="0" applyNumberFormat="1" applyAlignment="1">
      <alignment horizontal="center"/>
    </xf>
    <xf numFmtId="0" fontId="7" fillId="4" borderId="1" xfId="0" applyFont="1" applyFill="1" applyBorder="1" applyAlignment="1" applyProtection="1">
      <alignment horizontal="center"/>
      <protection locked="0"/>
    </xf>
    <xf numFmtId="5" fontId="6" fillId="5" borderId="0" xfId="2" applyNumberFormat="1" applyFill="1"/>
    <xf numFmtId="9" fontId="0" fillId="0" borderId="0" xfId="0" applyNumberFormat="1" applyAlignment="1">
      <alignment horizontal="center"/>
    </xf>
    <xf numFmtId="5" fontId="6" fillId="5" borderId="0" xfId="2" applyNumberFormat="1" applyFill="1" applyAlignment="1">
      <alignment horizontal="center"/>
    </xf>
    <xf numFmtId="0" fontId="0" fillId="0" borderId="1" xfId="0" applyBorder="1" applyAlignment="1">
      <alignment horizontal="right"/>
    </xf>
    <xf numFmtId="0" fontId="0" fillId="0" borderId="0" xfId="0" applyAlignment="1">
      <alignment horizontal="right"/>
    </xf>
    <xf numFmtId="5" fontId="0" fillId="5" borderId="0" xfId="3" applyNumberFormat="1" applyFont="1" applyFill="1"/>
    <xf numFmtId="0" fontId="26" fillId="0" borderId="0" xfId="0" applyFont="1"/>
    <xf numFmtId="0" fontId="26" fillId="0" borderId="0" xfId="0" applyFont="1" applyAlignment="1">
      <alignment horizontal="left"/>
    </xf>
    <xf numFmtId="0" fontId="7" fillId="0" borderId="0" xfId="0" applyFont="1" applyAlignment="1" applyProtection="1">
      <alignment wrapText="1"/>
      <protection locked="0"/>
    </xf>
    <xf numFmtId="0" fontId="6" fillId="5" borderId="0" xfId="2" applyFill="1" applyAlignment="1">
      <alignment horizontal="center"/>
    </xf>
    <xf numFmtId="9" fontId="6" fillId="5" borderId="0" xfId="2" applyNumberFormat="1" applyFill="1" applyAlignment="1">
      <alignment horizontal="center"/>
    </xf>
    <xf numFmtId="7" fontId="0" fillId="0" borderId="0" xfId="0" applyNumberFormat="1" applyAlignment="1">
      <alignment horizontal="center"/>
    </xf>
    <xf numFmtId="1" fontId="0" fillId="0" borderId="0" xfId="0" applyNumberFormat="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0" fontId="2" fillId="0" borderId="0" xfId="0" applyFont="1"/>
    <xf numFmtId="0" fontId="1" fillId="4" borderId="1" xfId="0" applyFont="1" applyFill="1" applyBorder="1" applyAlignment="1" applyProtection="1">
      <alignment horizontal="center"/>
      <protection locked="0"/>
    </xf>
    <xf numFmtId="0" fontId="1" fillId="4" borderId="1" xfId="0" applyFont="1" applyFill="1" applyBorder="1" applyAlignment="1" applyProtection="1">
      <alignment horizontal="right"/>
      <protection locked="0"/>
    </xf>
    <xf numFmtId="0" fontId="1" fillId="0" borderId="0" xfId="0" applyFont="1" applyAlignment="1">
      <alignment horizontal="right"/>
    </xf>
    <xf numFmtId="5" fontId="0" fillId="0" borderId="0" xfId="0" applyNumberFormat="1"/>
    <xf numFmtId="0" fontId="22" fillId="0" borderId="9" xfId="0" applyFont="1" applyBorder="1" applyAlignment="1" applyProtection="1">
      <alignment horizontal="center"/>
      <protection locked="0"/>
    </xf>
    <xf numFmtId="166" fontId="18" fillId="0" borderId="9" xfId="0" applyNumberFormat="1" applyFont="1" applyBorder="1" applyAlignment="1" applyProtection="1">
      <alignment horizontal="center" vertical="center"/>
      <protection locked="0"/>
    </xf>
    <xf numFmtId="0" fontId="1" fillId="4" borderId="0" xfId="0" applyFont="1" applyFill="1" applyProtection="1">
      <protection locked="0"/>
    </xf>
    <xf numFmtId="0" fontId="18" fillId="0" borderId="9" xfId="0" applyFont="1" applyBorder="1" applyAlignment="1">
      <alignment horizontal="right" vertical="center"/>
    </xf>
    <xf numFmtId="0" fontId="18" fillId="0" borderId="0" xfId="0" applyFont="1" applyAlignment="1">
      <alignment horizontal="right" vertical="center"/>
    </xf>
    <xf numFmtId="0" fontId="18" fillId="0" borderId="0" xfId="0" applyFont="1" applyAlignment="1">
      <alignment horizontal="center" vertical="center" wrapText="1"/>
    </xf>
    <xf numFmtId="0" fontId="29" fillId="0" borderId="0" xfId="0" applyFont="1"/>
    <xf numFmtId="0" fontId="0" fillId="0" borderId="0" xfId="0" applyAlignment="1">
      <alignment wrapText="1"/>
    </xf>
    <xf numFmtId="0" fontId="8" fillId="0" borderId="0" xfId="0" applyFont="1" applyAlignment="1">
      <alignment horizontal="right" vertical="center"/>
    </xf>
    <xf numFmtId="1" fontId="31" fillId="0" borderId="0" xfId="0" applyNumberFormat="1" applyFont="1" applyAlignment="1">
      <alignment horizontal="left" vertical="center" wrapText="1"/>
    </xf>
    <xf numFmtId="0" fontId="26" fillId="0" borderId="0" xfId="0" applyFont="1" applyAlignment="1">
      <alignment wrapText="1"/>
    </xf>
    <xf numFmtId="0" fontId="1" fillId="0" borderId="0" xfId="0" applyFont="1" applyAlignment="1">
      <alignment horizontal="center" wrapText="1"/>
    </xf>
    <xf numFmtId="0" fontId="30" fillId="0" borderId="0" xfId="0" applyFont="1"/>
    <xf numFmtId="0" fontId="8" fillId="0" borderId="9" xfId="0" applyFont="1" applyBorder="1" applyAlignment="1">
      <alignment horizontal="right" vertical="center"/>
    </xf>
    <xf numFmtId="0" fontId="8" fillId="0" borderId="9"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1" fillId="0" borderId="9" xfId="0" applyFont="1" applyBorder="1" applyAlignment="1">
      <alignment horizontal="right" vertical="center"/>
    </xf>
    <xf numFmtId="0" fontId="1" fillId="0" borderId="0" xfId="0" applyFont="1" applyAlignment="1">
      <alignment vertical="center"/>
    </xf>
    <xf numFmtId="166" fontId="1" fillId="0" borderId="0" xfId="0" applyNumberFormat="1" applyFont="1" applyAlignment="1">
      <alignment vertical="center" wrapText="1"/>
    </xf>
    <xf numFmtId="0" fontId="1" fillId="0" borderId="9" xfId="0" applyFont="1" applyBorder="1" applyAlignment="1">
      <alignment horizontal="right" vertical="center" wrapText="1"/>
    </xf>
    <xf numFmtId="166" fontId="18" fillId="0" borderId="9" xfId="0" applyNumberFormat="1" applyFont="1" applyBorder="1" applyAlignment="1" applyProtection="1">
      <alignment horizontal="center" vertical="center" wrapText="1"/>
      <protection locked="0"/>
    </xf>
    <xf numFmtId="0" fontId="2" fillId="0" borderId="0" xfId="0" applyFont="1" applyAlignment="1">
      <alignment vertical="top" wrapText="1"/>
    </xf>
    <xf numFmtId="0" fontId="1" fillId="0" borderId="0" xfId="0" applyFont="1" applyAlignment="1">
      <alignment vertical="top" wrapText="1"/>
    </xf>
    <xf numFmtId="166" fontId="1" fillId="0" borderId="9" xfId="0" applyNumberFormat="1" applyFont="1" applyBorder="1" applyAlignment="1">
      <alignment horizontal="center" vertical="center" wrapText="1"/>
    </xf>
    <xf numFmtId="172" fontId="22" fillId="7" borderId="1" xfId="0" applyNumberFormat="1" applyFont="1" applyFill="1" applyBorder="1" applyAlignment="1" applyProtection="1">
      <alignment horizontal="center"/>
      <protection locked="0"/>
    </xf>
    <xf numFmtId="0" fontId="22" fillId="7" borderId="1" xfId="0" applyFont="1" applyFill="1" applyBorder="1" applyAlignment="1" applyProtection="1">
      <alignment horizontal="center"/>
      <protection locked="0"/>
    </xf>
    <xf numFmtId="0" fontId="1" fillId="7" borderId="35" xfId="0" applyFont="1" applyFill="1" applyBorder="1" applyAlignment="1" applyProtection="1">
      <alignment horizontal="left" wrapText="1"/>
      <protection locked="0"/>
    </xf>
    <xf numFmtId="0" fontId="1" fillId="4" borderId="0" xfId="0" applyFont="1" applyFill="1" applyAlignment="1" applyProtection="1">
      <alignment horizontal="center"/>
      <protection locked="0"/>
    </xf>
    <xf numFmtId="1" fontId="7" fillId="4" borderId="0" xfId="0" applyNumberFormat="1" applyFont="1" applyFill="1" applyProtection="1">
      <protection locked="0"/>
    </xf>
    <xf numFmtId="2" fontId="7" fillId="4" borderId="0" xfId="0" applyNumberFormat="1" applyFont="1" applyFill="1" applyProtection="1">
      <protection locked="0"/>
    </xf>
    <xf numFmtId="164" fontId="1" fillId="7" borderId="0" xfId="0" applyNumberFormat="1" applyFont="1" applyFill="1" applyAlignment="1" applyProtection="1">
      <alignment horizontal="center"/>
      <protection locked="0"/>
    </xf>
    <xf numFmtId="164" fontId="7" fillId="4" borderId="0" xfId="0" applyNumberFormat="1" applyFont="1" applyFill="1" applyAlignment="1" applyProtection="1">
      <alignment horizontal="center"/>
      <protection locked="0"/>
    </xf>
    <xf numFmtId="164" fontId="7" fillId="4" borderId="0" xfId="1" applyNumberFormat="1" applyFont="1" applyFill="1" applyBorder="1" applyAlignment="1" applyProtection="1">
      <alignment horizontal="center"/>
      <protection locked="0"/>
    </xf>
    <xf numFmtId="0" fontId="7" fillId="0" borderId="13" xfId="0" applyFont="1" applyBorder="1"/>
    <xf numFmtId="0" fontId="7" fillId="0" borderId="14" xfId="0" applyFont="1" applyBorder="1"/>
    <xf numFmtId="0" fontId="8" fillId="0" borderId="14" xfId="0" applyFont="1" applyBorder="1" applyAlignment="1">
      <alignment horizontal="center"/>
    </xf>
    <xf numFmtId="0" fontId="7" fillId="0" borderId="15" xfId="0" applyFont="1" applyBorder="1"/>
    <xf numFmtId="0" fontId="7" fillId="0" borderId="16" xfId="0" applyFont="1" applyBorder="1"/>
    <xf numFmtId="0" fontId="8" fillId="0" borderId="0" xfId="0" applyFont="1" applyAlignment="1">
      <alignment horizontal="center" vertical="top"/>
    </xf>
    <xf numFmtId="0" fontId="1" fillId="0" borderId="0" xfId="0" applyFont="1" applyAlignment="1">
      <alignment horizontal="center"/>
    </xf>
    <xf numFmtId="0" fontId="7" fillId="0" borderId="17" xfId="0" applyFont="1" applyBorder="1"/>
    <xf numFmtId="0" fontId="10" fillId="6" borderId="16" xfId="0" applyFont="1" applyFill="1" applyBorder="1" applyAlignment="1">
      <alignment horizontal="left" vertical="center"/>
    </xf>
    <xf numFmtId="0" fontId="9" fillId="6" borderId="0" xfId="0" applyFont="1" applyFill="1"/>
    <xf numFmtId="0" fontId="9" fillId="6" borderId="17" xfId="0" applyFont="1" applyFill="1" applyBorder="1"/>
    <xf numFmtId="0" fontId="9" fillId="6" borderId="0" xfId="0" applyFont="1" applyFill="1" applyAlignment="1">
      <alignment horizontal="right"/>
    </xf>
    <xf numFmtId="0" fontId="9" fillId="3" borderId="0" xfId="0" applyFont="1" applyFill="1" applyAlignment="1">
      <alignment horizontal="center" vertical="center"/>
    </xf>
    <xf numFmtId="0" fontId="9" fillId="6" borderId="16" xfId="0" applyFont="1" applyFill="1" applyBorder="1"/>
    <xf numFmtId="0" fontId="9" fillId="6" borderId="1" xfId="0" applyFont="1" applyFill="1" applyBorder="1"/>
    <xf numFmtId="0" fontId="7" fillId="0" borderId="27" xfId="0" applyFont="1" applyBorder="1"/>
    <xf numFmtId="0" fontId="8" fillId="0" borderId="2" xfId="0" applyFont="1" applyBorder="1" applyAlignment="1">
      <alignment horizontal="left"/>
    </xf>
    <xf numFmtId="0" fontId="7" fillId="0" borderId="2" xfId="0" applyFont="1" applyBorder="1" applyAlignment="1">
      <alignment horizontal="left"/>
    </xf>
    <xf numFmtId="0" fontId="7" fillId="0" borderId="2" xfId="0" applyFont="1" applyBorder="1"/>
    <xf numFmtId="0" fontId="8" fillId="0" borderId="2" xfId="0" applyFont="1" applyBorder="1" applyAlignment="1">
      <alignment horizontal="center"/>
    </xf>
    <xf numFmtId="0" fontId="7" fillId="0" borderId="24" xfId="0" applyFont="1" applyBorder="1"/>
    <xf numFmtId="0" fontId="8" fillId="0" borderId="2" xfId="0" applyFont="1" applyBorder="1" applyAlignment="1">
      <alignment horizontal="right"/>
    </xf>
    <xf numFmtId="0" fontId="8" fillId="0" borderId="0" xfId="0" applyFont="1" applyAlignment="1">
      <alignment horizontal="center" vertical="center" wrapText="1"/>
    </xf>
    <xf numFmtId="0" fontId="7" fillId="0" borderId="16" xfId="0" quotePrefix="1" applyFont="1" applyBorder="1" applyAlignment="1">
      <alignment horizontal="center"/>
    </xf>
    <xf numFmtId="14" fontId="7" fillId="0" borderId="1" xfId="0" applyNumberFormat="1" applyFont="1" applyBorder="1" applyAlignment="1">
      <alignment horizontal="center"/>
    </xf>
    <xf numFmtId="0" fontId="7" fillId="0" borderId="1" xfId="0" applyFont="1" applyBorder="1" applyAlignment="1">
      <alignment horizontal="center"/>
    </xf>
    <xf numFmtId="170" fontId="7" fillId="0" borderId="1" xfId="0" applyNumberFormat="1" applyFont="1" applyBorder="1" applyAlignment="1">
      <alignment horizontal="center"/>
    </xf>
    <xf numFmtId="0" fontId="7" fillId="0" borderId="2" xfId="0" applyFont="1" applyBorder="1" applyAlignment="1">
      <alignment horizontal="center"/>
    </xf>
    <xf numFmtId="0" fontId="7" fillId="0" borderId="22" xfId="0" applyFont="1" applyBorder="1"/>
    <xf numFmtId="0" fontId="7" fillId="0" borderId="1" xfId="0" applyFont="1" applyBorder="1"/>
    <xf numFmtId="0" fontId="7" fillId="0" borderId="23" xfId="0" applyFont="1" applyBorder="1"/>
    <xf numFmtId="0" fontId="10" fillId="6" borderId="16" xfId="0" applyFont="1" applyFill="1" applyBorder="1" applyAlignment="1">
      <alignment vertical="center"/>
    </xf>
    <xf numFmtId="0" fontId="10" fillId="6" borderId="0" xfId="0" applyFont="1" applyFill="1" applyAlignment="1">
      <alignment vertical="center"/>
    </xf>
    <xf numFmtId="0" fontId="7" fillId="0" borderId="7" xfId="0" applyFont="1" applyBorder="1"/>
    <xf numFmtId="164" fontId="7" fillId="0" borderId="0" xfId="0" applyNumberFormat="1" applyFont="1"/>
    <xf numFmtId="164" fontId="7" fillId="0" borderId="6" xfId="0" applyNumberFormat="1" applyFont="1" applyBorder="1"/>
    <xf numFmtId="164" fontId="7" fillId="0" borderId="17" xfId="0" applyNumberFormat="1" applyFont="1" applyBorder="1"/>
    <xf numFmtId="0" fontId="7" fillId="0" borderId="1" xfId="0" applyFont="1" applyBorder="1" applyAlignment="1">
      <alignment horizontal="left"/>
    </xf>
    <xf numFmtId="0" fontId="7" fillId="0" borderId="11" xfId="0" applyFont="1" applyBorder="1"/>
    <xf numFmtId="0" fontId="8" fillId="0" borderId="1" xfId="0" applyFont="1" applyBorder="1"/>
    <xf numFmtId="0" fontId="7" fillId="0" borderId="12" xfId="0" applyFont="1" applyBorder="1"/>
    <xf numFmtId="0" fontId="8" fillId="0" borderId="0" xfId="0" quotePrefix="1" applyFont="1"/>
    <xf numFmtId="0" fontId="7" fillId="0" borderId="6" xfId="0" applyFont="1" applyBorder="1"/>
    <xf numFmtId="0" fontId="8" fillId="0" borderId="1" xfId="0" quotePrefix="1" applyFont="1" applyBorder="1" applyAlignment="1">
      <alignment horizontal="center"/>
    </xf>
    <xf numFmtId="0" fontId="7" fillId="0" borderId="0" xfId="0" quotePrefix="1" applyFont="1"/>
    <xf numFmtId="164" fontId="8" fillId="0" borderId="0" xfId="0" applyNumberFormat="1" applyFont="1"/>
    <xf numFmtId="0" fontId="2" fillId="0" borderId="0" xfId="0" quotePrefix="1" applyFont="1"/>
    <xf numFmtId="0" fontId="7" fillId="0" borderId="0" xfId="0" applyFont="1" applyAlignment="1">
      <alignment horizontal="right"/>
    </xf>
    <xf numFmtId="0" fontId="8" fillId="0" borderId="1" xfId="0" applyFont="1" applyBorder="1" applyAlignment="1">
      <alignment horizontal="center"/>
    </xf>
    <xf numFmtId="164" fontId="8" fillId="0" borderId="10" xfId="0" applyNumberFormat="1" applyFont="1" applyBorder="1"/>
    <xf numFmtId="0" fontId="7" fillId="4" borderId="0" xfId="0" applyFont="1" applyFill="1"/>
    <xf numFmtId="0" fontId="2" fillId="0" borderId="10" xfId="0" quotePrefix="1" applyFont="1" applyBorder="1"/>
    <xf numFmtId="0" fontId="7" fillId="0" borderId="10" xfId="0" quotePrefix="1" applyFont="1" applyBorder="1"/>
    <xf numFmtId="0" fontId="7" fillId="0" borderId="10" xfId="0" applyFont="1" applyBorder="1"/>
    <xf numFmtId="0" fontId="7" fillId="4" borderId="0" xfId="0" applyFont="1" applyFill="1" applyAlignment="1">
      <alignment horizontal="center"/>
    </xf>
    <xf numFmtId="0" fontId="7" fillId="0" borderId="0" xfId="0" applyFont="1" applyAlignment="1">
      <alignment vertical="top"/>
    </xf>
    <xf numFmtId="0" fontId="7" fillId="0" borderId="31" xfId="0" applyFont="1" applyBorder="1"/>
    <xf numFmtId="0" fontId="10" fillId="5" borderId="31" xfId="2" applyFont="1" applyFill="1" applyBorder="1" applyAlignment="1">
      <alignment horizontal="right"/>
    </xf>
    <xf numFmtId="0" fontId="8" fillId="0" borderId="0" xfId="0" applyFont="1" applyAlignment="1">
      <alignment horizontal="right"/>
    </xf>
    <xf numFmtId="7" fontId="9" fillId="0" borderId="0" xfId="3" applyNumberFormat="1" applyFont="1" applyFill="1" applyProtection="1"/>
    <xf numFmtId="9" fontId="9" fillId="0" borderId="0" xfId="3" applyNumberFormat="1" applyFont="1" applyFill="1" applyAlignment="1" applyProtection="1">
      <alignment horizontal="center"/>
    </xf>
    <xf numFmtId="7" fontId="9" fillId="5" borderId="0" xfId="3" applyNumberFormat="1" applyFont="1" applyFill="1" applyProtection="1"/>
    <xf numFmtId="9" fontId="7" fillId="4" borderId="0" xfId="0" applyNumberFormat="1" applyFont="1" applyFill="1"/>
    <xf numFmtId="14" fontId="9" fillId="5" borderId="1" xfId="2" applyNumberFormat="1" applyFont="1" applyFill="1" applyBorder="1"/>
    <xf numFmtId="0" fontId="9" fillId="5" borderId="23" xfId="2" applyFont="1" applyFill="1" applyBorder="1"/>
    <xf numFmtId="0" fontId="9" fillId="5" borderId="27" xfId="2" applyFont="1" applyFill="1" applyBorder="1"/>
    <xf numFmtId="0" fontId="9" fillId="5" borderId="10" xfId="2" applyFont="1" applyFill="1" applyBorder="1"/>
    <xf numFmtId="0" fontId="9" fillId="5" borderId="0" xfId="2" applyFont="1" applyFill="1" applyAlignment="1">
      <alignment horizontal="left"/>
    </xf>
    <xf numFmtId="0" fontId="9" fillId="5" borderId="10" xfId="2" applyFont="1" applyFill="1" applyBorder="1" applyAlignment="1">
      <alignment horizontal="left"/>
    </xf>
    <xf numFmtId="0" fontId="9" fillId="5" borderId="24" xfId="2" applyFont="1" applyFill="1" applyBorder="1" applyAlignment="1">
      <alignment horizontal="left"/>
    </xf>
    <xf numFmtId="0" fontId="9" fillId="5" borderId="27" xfId="2" applyFont="1" applyFill="1" applyBorder="1" applyAlignment="1">
      <alignment vertical="top"/>
    </xf>
    <xf numFmtId="0" fontId="9" fillId="5" borderId="0" xfId="2" applyFont="1" applyFill="1"/>
    <xf numFmtId="0" fontId="9" fillId="5" borderId="10" xfId="2" applyFont="1" applyFill="1" applyBorder="1" applyAlignment="1">
      <alignment horizontal="left" vertical="top"/>
    </xf>
    <xf numFmtId="0" fontId="10" fillId="5" borderId="16" xfId="2" applyFont="1" applyFill="1" applyBorder="1"/>
    <xf numFmtId="0" fontId="8" fillId="0" borderId="20" xfId="0" applyFont="1" applyBorder="1"/>
    <xf numFmtId="0" fontId="9" fillId="5" borderId="4" xfId="2" applyFont="1" applyFill="1" applyBorder="1" applyAlignment="1">
      <alignment horizontal="center" vertical="top"/>
    </xf>
    <xf numFmtId="0" fontId="1" fillId="0" borderId="0" xfId="0" applyFont="1" applyProtection="1">
      <protection locked="0"/>
    </xf>
    <xf numFmtId="0" fontId="9" fillId="0" borderId="16" xfId="0" applyFont="1" applyBorder="1" applyAlignment="1">
      <alignment horizontal="center" vertical="top"/>
    </xf>
    <xf numFmtId="0" fontId="9" fillId="0" borderId="0" xfId="0" applyFont="1" applyAlignment="1">
      <alignment horizontal="center" vertical="top"/>
    </xf>
    <xf numFmtId="0" fontId="9" fillId="0" borderId="17" xfId="0" applyFont="1" applyBorder="1" applyAlignment="1">
      <alignment horizontal="center" vertical="top"/>
    </xf>
    <xf numFmtId="0" fontId="10" fillId="0" borderId="0" xfId="0" applyFont="1" applyAlignment="1">
      <alignment vertical="top"/>
    </xf>
    <xf numFmtId="0" fontId="9" fillId="0" borderId="23" xfId="0" applyFont="1" applyBorder="1" applyAlignment="1">
      <alignment horizontal="right" vertical="top"/>
    </xf>
    <xf numFmtId="0" fontId="9" fillId="0" borderId="0" xfId="0" applyFont="1" applyAlignment="1">
      <alignment vertical="top"/>
    </xf>
    <xf numFmtId="0" fontId="7" fillId="0" borderId="9" xfId="0" applyFont="1" applyBorder="1" applyAlignment="1">
      <alignment horizontal="center"/>
    </xf>
    <xf numFmtId="164" fontId="7" fillId="0" borderId="1" xfId="1" applyNumberFormat="1" applyFont="1" applyBorder="1" applyAlignment="1" applyProtection="1">
      <alignment horizontal="center"/>
    </xf>
    <xf numFmtId="164" fontId="7" fillId="0" borderId="1" xfId="1" applyNumberFormat="1" applyFont="1" applyBorder="1" applyProtection="1"/>
    <xf numFmtId="164" fontId="7" fillId="0" borderId="23" xfId="1" applyNumberFormat="1" applyFont="1" applyBorder="1" applyAlignment="1" applyProtection="1">
      <alignment horizontal="center"/>
    </xf>
    <xf numFmtId="0" fontId="7" fillId="0" borderId="9" xfId="0" applyFont="1" applyBorder="1"/>
    <xf numFmtId="0" fontId="7" fillId="0" borderId="10" xfId="0" applyFont="1" applyBorder="1" applyAlignment="1">
      <alignment horizontal="left"/>
    </xf>
    <xf numFmtId="164" fontId="7" fillId="0" borderId="10" xfId="0" applyNumberFormat="1" applyFont="1" applyBorder="1" applyAlignment="1">
      <alignment horizontal="center"/>
    </xf>
    <xf numFmtId="0" fontId="7" fillId="0" borderId="0" xfId="0" applyFont="1" applyAlignment="1">
      <alignment horizontal="center"/>
    </xf>
    <xf numFmtId="164" fontId="7" fillId="0" borderId="24" xfId="0" applyNumberFormat="1" applyFont="1" applyBorder="1" applyAlignment="1">
      <alignment horizontal="center"/>
    </xf>
    <xf numFmtId="164" fontId="7" fillId="0" borderId="16" xfId="0" applyNumberFormat="1" applyFont="1" applyBorder="1"/>
    <xf numFmtId="164" fontId="7" fillId="4" borderId="17" xfId="0" applyNumberFormat="1" applyFont="1" applyFill="1" applyBorder="1" applyAlignment="1">
      <alignment horizontal="center"/>
    </xf>
    <xf numFmtId="164" fontId="1" fillId="0" borderId="0" xfId="1" applyNumberFormat="1" applyFont="1" applyBorder="1" applyProtection="1"/>
    <xf numFmtId="164" fontId="7" fillId="0" borderId="0" xfId="1" applyNumberFormat="1" applyFont="1" applyBorder="1" applyProtection="1"/>
    <xf numFmtId="164" fontId="7" fillId="0" borderId="17" xfId="1" applyNumberFormat="1" applyFont="1" applyBorder="1" applyAlignment="1" applyProtection="1">
      <alignment horizontal="center"/>
    </xf>
    <xf numFmtId="44" fontId="7" fillId="0" borderId="0" xfId="1" applyFont="1" applyAlignment="1" applyProtection="1">
      <alignment horizontal="center"/>
    </xf>
    <xf numFmtId="0" fontId="7" fillId="0" borderId="20" xfId="0" applyFont="1" applyBorder="1"/>
    <xf numFmtId="164" fontId="7" fillId="0" borderId="21" xfId="0" applyNumberFormat="1" applyFont="1" applyBorder="1" applyAlignment="1">
      <alignment horizontal="center"/>
    </xf>
    <xf numFmtId="165" fontId="7" fillId="0" borderId="0" xfId="1" applyNumberFormat="1" applyFont="1" applyAlignment="1" applyProtection="1">
      <alignment horizontal="center"/>
    </xf>
    <xf numFmtId="164" fontId="7" fillId="4" borderId="17" xfId="1" applyNumberFormat="1" applyFont="1" applyFill="1" applyBorder="1" applyAlignment="1" applyProtection="1">
      <alignment horizontal="center"/>
    </xf>
    <xf numFmtId="0" fontId="7" fillId="4" borderId="17" xfId="0" applyFont="1" applyFill="1" applyBorder="1" applyAlignment="1">
      <alignment horizontal="center"/>
    </xf>
    <xf numFmtId="0" fontId="7" fillId="0" borderId="16" xfId="0" applyFont="1" applyBorder="1" applyAlignment="1">
      <alignment horizontal="right"/>
    </xf>
    <xf numFmtId="0" fontId="7" fillId="3" borderId="17" xfId="0" applyFont="1" applyFill="1" applyBorder="1" applyAlignment="1">
      <alignment horizontal="center"/>
    </xf>
    <xf numFmtId="164" fontId="7" fillId="0" borderId="10" xfId="1" applyNumberFormat="1" applyFont="1" applyBorder="1" applyAlignment="1" applyProtection="1">
      <alignment horizontal="center"/>
    </xf>
    <xf numFmtId="164" fontId="7" fillId="0" borderId="10" xfId="1" applyNumberFormat="1" applyFont="1" applyBorder="1" applyProtection="1"/>
    <xf numFmtId="164" fontId="7" fillId="0" borderId="21" xfId="1" applyNumberFormat="1" applyFont="1" applyBorder="1" applyAlignment="1" applyProtection="1">
      <alignment horizontal="center"/>
    </xf>
    <xf numFmtId="164" fontId="7" fillId="0" borderId="0" xfId="0" applyNumberFormat="1" applyFont="1" applyAlignment="1">
      <alignment horizontal="center"/>
    </xf>
    <xf numFmtId="164" fontId="7" fillId="0" borderId="17" xfId="0" applyNumberFormat="1" applyFont="1" applyBorder="1" applyAlignment="1">
      <alignment horizontal="center"/>
    </xf>
    <xf numFmtId="0" fontId="7" fillId="0" borderId="4" xfId="0" applyFont="1" applyBorder="1"/>
    <xf numFmtId="0" fontId="7" fillId="0" borderId="17" xfId="0" applyFont="1" applyBorder="1" applyAlignment="1">
      <alignment horizontal="center"/>
    </xf>
    <xf numFmtId="7" fontId="7" fillId="0" borderId="21" xfId="0" applyNumberFormat="1" applyFont="1" applyBorder="1" applyAlignment="1">
      <alignment horizontal="center"/>
    </xf>
    <xf numFmtId="0" fontId="9" fillId="0" borderId="1" xfId="0" applyFont="1" applyBorder="1"/>
    <xf numFmtId="0" fontId="12" fillId="0" borderId="0" xfId="0" applyFont="1" applyAlignment="1">
      <alignment horizontal="center" vertical="top" wrapText="1"/>
    </xf>
    <xf numFmtId="0" fontId="12" fillId="0" borderId="17" xfId="0" applyFont="1" applyBorder="1" applyAlignment="1">
      <alignment horizontal="center" vertical="top" wrapText="1"/>
    </xf>
    <xf numFmtId="0" fontId="7" fillId="0" borderId="0" xfId="0" applyFont="1" applyAlignment="1">
      <alignment vertical="center" wrapText="1"/>
    </xf>
    <xf numFmtId="0" fontId="2" fillId="0" borderId="0" xfId="0" applyFont="1" applyAlignment="1">
      <alignment horizontal="right"/>
    </xf>
    <xf numFmtId="0" fontId="7" fillId="0" borderId="16" xfId="0" applyFont="1" applyBorder="1" applyAlignment="1">
      <alignment horizontal="left"/>
    </xf>
    <xf numFmtId="0" fontId="7" fillId="0" borderId="0" xfId="0" applyFont="1" applyAlignment="1">
      <alignment horizontal="left"/>
    </xf>
    <xf numFmtId="0" fontId="7" fillId="0" borderId="0" xfId="0" applyFont="1" applyAlignment="1">
      <alignment horizontal="left" vertical="center"/>
    </xf>
    <xf numFmtId="0" fontId="7" fillId="0" borderId="16" xfId="0" applyFont="1" applyBorder="1" applyAlignment="1">
      <alignment horizontal="left" vertical="center"/>
    </xf>
    <xf numFmtId="0" fontId="7" fillId="0" borderId="0" xfId="0" applyFont="1" applyAlignment="1">
      <alignment wrapText="1"/>
    </xf>
    <xf numFmtId="166" fontId="7" fillId="0" borderId="0" xfId="0" applyNumberFormat="1" applyFont="1" applyAlignment="1">
      <alignment horizontal="center"/>
    </xf>
    <xf numFmtId="0" fontId="7" fillId="0" borderId="0" xfId="0" applyFont="1" applyAlignment="1">
      <alignment horizontal="right" wrapText="1"/>
    </xf>
    <xf numFmtId="0" fontId="7" fillId="0" borderId="0" xfId="0" applyFont="1" applyAlignment="1">
      <alignment horizontal="center" vertical="center"/>
    </xf>
    <xf numFmtId="166" fontId="7" fillId="0" borderId="0" xfId="0" applyNumberFormat="1" applyFont="1"/>
    <xf numFmtId="0" fontId="7" fillId="0" borderId="16" xfId="0" applyFont="1" applyBorder="1" applyAlignment="1">
      <alignment horizontal="left" wrapText="1"/>
    </xf>
    <xf numFmtId="0" fontId="7" fillId="0" borderId="0" xfId="0" applyFont="1" applyAlignment="1">
      <alignment horizontal="left" wrapText="1"/>
    </xf>
    <xf numFmtId="0" fontId="8" fillId="0" borderId="16" xfId="0" applyFont="1" applyBorder="1"/>
    <xf numFmtId="0" fontId="15" fillId="0" borderId="17" xfId="0" applyFont="1" applyBorder="1" applyAlignment="1">
      <alignment horizontal="center" vertical="top" wrapText="1"/>
    </xf>
    <xf numFmtId="14" fontId="9" fillId="0" borderId="0" xfId="0" applyNumberFormat="1" applyFont="1" applyAlignment="1">
      <alignment horizontal="center"/>
    </xf>
    <xf numFmtId="14" fontId="9" fillId="0" borderId="17" xfId="0" applyNumberFormat="1" applyFont="1" applyBorder="1" applyAlignment="1">
      <alignment horizontal="center"/>
    </xf>
    <xf numFmtId="14" fontId="7" fillId="0" borderId="0" xfId="0" applyNumberFormat="1" applyFont="1" applyAlignment="1">
      <alignment horizontal="center"/>
    </xf>
    <xf numFmtId="0" fontId="9" fillId="0" borderId="22" xfId="0" applyFont="1" applyBorder="1"/>
    <xf numFmtId="168" fontId="9" fillId="0" borderId="1" xfId="0" applyNumberFormat="1" applyFont="1" applyBorder="1" applyAlignment="1">
      <alignment horizontal="center"/>
    </xf>
    <xf numFmtId="168" fontId="9" fillId="0" borderId="23" xfId="0" applyNumberFormat="1" applyFont="1" applyBorder="1" applyAlignment="1">
      <alignment horizontal="center"/>
    </xf>
    <xf numFmtId="0" fontId="7" fillId="0" borderId="21" xfId="0" applyFont="1" applyBorder="1"/>
    <xf numFmtId="164" fontId="7" fillId="0" borderId="23" xfId="0" applyNumberFormat="1" applyFont="1" applyBorder="1" applyAlignment="1">
      <alignment horizontal="center"/>
    </xf>
    <xf numFmtId="0" fontId="7" fillId="0" borderId="16" xfId="0" applyFont="1" applyBorder="1" applyAlignment="1">
      <alignment horizontal="left" vertical="center" wrapText="1"/>
    </xf>
    <xf numFmtId="0" fontId="8" fillId="0" borderId="16" xfId="0" applyFont="1" applyBorder="1" applyAlignment="1">
      <alignment horizontal="left"/>
    </xf>
    <xf numFmtId="0" fontId="8" fillId="0" borderId="0" xfId="0" applyFont="1" applyAlignment="1">
      <alignment horizontal="left"/>
    </xf>
    <xf numFmtId="0" fontId="8" fillId="0" borderId="0" xfId="0" applyFont="1"/>
    <xf numFmtId="0" fontId="7" fillId="0" borderId="17" xfId="0" applyFont="1" applyBorder="1" applyAlignment="1">
      <alignment horizontal="center" vertical="top" wrapText="1"/>
    </xf>
    <xf numFmtId="0" fontId="7" fillId="0" borderId="17" xfId="0" applyFont="1" applyBorder="1" applyAlignment="1">
      <alignment horizontal="left"/>
    </xf>
    <xf numFmtId="14" fontId="7" fillId="0" borderId="0" xfId="0" applyNumberFormat="1" applyFont="1" applyAlignment="1">
      <alignment vertical="top"/>
    </xf>
    <xf numFmtId="14" fontId="7" fillId="0" borderId="17" xfId="0" applyNumberFormat="1" applyFont="1" applyBorder="1" applyAlignment="1">
      <alignment horizontal="left" vertical="top"/>
    </xf>
    <xf numFmtId="0" fontId="7" fillId="0" borderId="22" xfId="0" applyFont="1" applyBorder="1" applyAlignment="1">
      <alignment horizontal="left"/>
    </xf>
    <xf numFmtId="168" fontId="7" fillId="0" borderId="1" xfId="0" applyNumberFormat="1" applyFont="1" applyBorder="1"/>
    <xf numFmtId="168" fontId="7" fillId="0" borderId="23" xfId="0" applyNumberFormat="1" applyFont="1" applyBorder="1" applyAlignment="1">
      <alignment horizontal="left"/>
    </xf>
    <xf numFmtId="0" fontId="7" fillId="0" borderId="24" xfId="0" applyFont="1" applyBorder="1" applyAlignment="1">
      <alignment horizontal="left"/>
    </xf>
    <xf numFmtId="0" fontId="8" fillId="0" borderId="17" xfId="0" applyFont="1" applyBorder="1" applyAlignment="1">
      <alignment horizontal="right"/>
    </xf>
    <xf numFmtId="0" fontId="8" fillId="0" borderId="4" xfId="0" applyFont="1" applyBorder="1"/>
    <xf numFmtId="0" fontId="8" fillId="0" borderId="21" xfId="0" applyFont="1" applyBorder="1" applyAlignment="1">
      <alignment horizontal="right"/>
    </xf>
    <xf numFmtId="0" fontId="7" fillId="0" borderId="14" xfId="0" applyFont="1" applyBorder="1" applyAlignment="1">
      <alignment wrapText="1"/>
    </xf>
    <xf numFmtId="0" fontId="7" fillId="0" borderId="15" xfId="0" applyFont="1" applyBorder="1" applyAlignment="1">
      <alignment wrapText="1"/>
    </xf>
    <xf numFmtId="0" fontId="7" fillId="0" borderId="17" xfId="0" applyFont="1" applyBorder="1" applyAlignment="1">
      <alignment wrapText="1"/>
    </xf>
    <xf numFmtId="0" fontId="11" fillId="2" borderId="17" xfId="0" applyFont="1" applyFill="1" applyBorder="1" applyAlignment="1">
      <alignment horizontal="center"/>
    </xf>
    <xf numFmtId="0" fontId="12" fillId="2" borderId="17" xfId="0" applyFont="1" applyFill="1" applyBorder="1" applyAlignment="1">
      <alignment horizontal="center"/>
    </xf>
    <xf numFmtId="0" fontId="7" fillId="0" borderId="4" xfId="0" applyFont="1" applyBorder="1" applyAlignment="1">
      <alignment wrapText="1"/>
    </xf>
    <xf numFmtId="0" fontId="7" fillId="0" borderId="0" xfId="0" applyFont="1" applyAlignment="1">
      <alignment horizontal="center" wrapText="1"/>
    </xf>
    <xf numFmtId="0" fontId="7" fillId="0" borderId="17" xfId="0" applyFont="1" applyBorder="1" applyAlignment="1">
      <alignment horizontal="center" wrapText="1"/>
    </xf>
    <xf numFmtId="164" fontId="7" fillId="0" borderId="0" xfId="0" applyNumberFormat="1" applyFont="1" applyAlignment="1">
      <alignment horizontal="center" wrapText="1"/>
    </xf>
    <xf numFmtId="164" fontId="7" fillId="0" borderId="17" xfId="0" applyNumberFormat="1" applyFont="1" applyBorder="1" applyAlignment="1">
      <alignment horizontal="center" wrapText="1"/>
    </xf>
    <xf numFmtId="164" fontId="7" fillId="0" borderId="0" xfId="0" applyNumberFormat="1" applyFont="1" applyAlignment="1">
      <alignment horizontal="right"/>
    </xf>
    <xf numFmtId="164" fontId="7" fillId="0" borderId="4" xfId="0" applyNumberFormat="1" applyFont="1" applyBorder="1" applyAlignment="1">
      <alignment horizontal="center"/>
    </xf>
    <xf numFmtId="0" fontId="8" fillId="0" borderId="13" xfId="0" applyFont="1" applyBorder="1"/>
    <xf numFmtId="0" fontId="8" fillId="0" borderId="14" xfId="0" applyFont="1" applyBorder="1" applyAlignment="1">
      <alignment vertical="center"/>
    </xf>
    <xf numFmtId="164" fontId="7" fillId="0" borderId="14" xfId="0" applyNumberFormat="1" applyFont="1" applyBorder="1" applyAlignment="1">
      <alignment horizontal="center"/>
    </xf>
    <xf numFmtId="14" fontId="23" fillId="0" borderId="17" xfId="0" applyNumberFormat="1" applyFont="1" applyBorder="1" applyAlignment="1">
      <alignment horizontal="center"/>
    </xf>
    <xf numFmtId="0" fontId="8" fillId="0" borderId="4" xfId="0" applyFont="1" applyBorder="1" applyAlignment="1">
      <alignment horizontal="center" wrapText="1"/>
    </xf>
    <xf numFmtId="0" fontId="8" fillId="0" borderId="21" xfId="0" applyFont="1" applyBorder="1" applyAlignment="1">
      <alignment horizontal="center" wrapText="1"/>
    </xf>
    <xf numFmtId="0" fontId="22" fillId="0" borderId="0" xfId="0" applyFont="1"/>
    <xf numFmtId="0" fontId="25" fillId="0" borderId="13" xfId="0" applyFont="1" applyBorder="1" applyAlignment="1">
      <alignment horizontal="center"/>
    </xf>
    <xf numFmtId="0" fontId="25" fillId="0" borderId="14" xfId="0" applyFont="1" applyBorder="1" applyAlignment="1">
      <alignment horizontal="center"/>
    </xf>
    <xf numFmtId="0" fontId="22" fillId="0" borderId="16" xfId="0" applyFont="1" applyBorder="1" applyAlignment="1">
      <alignment horizontal="center"/>
    </xf>
    <xf numFmtId="0" fontId="22" fillId="0" borderId="0" xfId="0" applyFont="1" applyAlignment="1">
      <alignment horizontal="center"/>
    </xf>
    <xf numFmtId="0" fontId="22" fillId="0" borderId="16" xfId="0" applyFont="1" applyBorder="1"/>
    <xf numFmtId="0" fontId="22" fillId="0" borderId="17" xfId="0" applyFont="1" applyBorder="1"/>
    <xf numFmtId="170" fontId="22" fillId="0" borderId="23" xfId="0" applyNumberFormat="1" applyFont="1" applyBorder="1" applyAlignment="1">
      <alignment horizontal="center"/>
    </xf>
    <xf numFmtId="0" fontId="22" fillId="0" borderId="16" xfId="0" applyFont="1" applyBorder="1" applyAlignment="1">
      <alignment horizontal="left"/>
    </xf>
    <xf numFmtId="7" fontId="22" fillId="0" borderId="25" xfId="0" applyNumberFormat="1" applyFont="1" applyBorder="1" applyAlignment="1">
      <alignment horizontal="center"/>
    </xf>
    <xf numFmtId="0" fontId="22" fillId="0" borderId="1" xfId="0" applyFont="1" applyBorder="1" applyAlignment="1">
      <alignment horizontal="center"/>
    </xf>
    <xf numFmtId="169" fontId="22" fillId="0" borderId="25" xfId="0" applyNumberFormat="1" applyFont="1" applyBorder="1" applyAlignment="1">
      <alignment horizontal="center"/>
    </xf>
    <xf numFmtId="0" fontId="22" fillId="0" borderId="22" xfId="0" applyFont="1" applyBorder="1"/>
    <xf numFmtId="0" fontId="22" fillId="0" borderId="1" xfId="0" applyFont="1" applyBorder="1"/>
    <xf numFmtId="0" fontId="15" fillId="0" borderId="16" xfId="0" applyFont="1" applyBorder="1"/>
    <xf numFmtId="0" fontId="22" fillId="0" borderId="20" xfId="0" applyFont="1" applyBorder="1"/>
    <xf numFmtId="0" fontId="22" fillId="0" borderId="4" xfId="0" applyFont="1" applyBorder="1"/>
    <xf numFmtId="0" fontId="22" fillId="0" borderId="21" xfId="0" applyFont="1" applyBorder="1"/>
    <xf numFmtId="0" fontId="22" fillId="0" borderId="0" xfId="0" quotePrefix="1" applyFont="1"/>
    <xf numFmtId="172" fontId="22" fillId="8" borderId="1" xfId="0" applyNumberFormat="1" applyFont="1" applyFill="1" applyBorder="1" applyAlignment="1" applyProtection="1">
      <alignment horizontal="center"/>
      <protection locked="0"/>
    </xf>
    <xf numFmtId="0" fontId="17" fillId="0" borderId="16" xfId="2" applyFont="1" applyBorder="1" applyAlignment="1">
      <alignment horizontal="left"/>
    </xf>
    <xf numFmtId="0" fontId="13" fillId="0" borderId="14" xfId="2" applyFont="1" applyBorder="1" applyAlignment="1">
      <alignment wrapText="1"/>
    </xf>
    <xf numFmtId="0" fontId="6" fillId="0" borderId="0" xfId="2" applyAlignment="1">
      <alignment horizontal="center"/>
    </xf>
    <xf numFmtId="0" fontId="6" fillId="0" borderId="0" xfId="2" applyAlignment="1">
      <alignment horizontal="right" wrapText="1"/>
    </xf>
    <xf numFmtId="0" fontId="6" fillId="0" borderId="17" xfId="2" applyBorder="1" applyAlignment="1">
      <alignment horizontal="center"/>
    </xf>
    <xf numFmtId="0" fontId="16" fillId="0" borderId="16" xfId="2" applyFont="1" applyBorder="1" applyAlignment="1">
      <alignment horizontal="right" wrapText="1"/>
    </xf>
    <xf numFmtId="0" fontId="16" fillId="0" borderId="0" xfId="2" applyFont="1" applyAlignment="1">
      <alignment horizontal="center"/>
    </xf>
    <xf numFmtId="0" fontId="16" fillId="0" borderId="17" xfId="2" applyFont="1" applyBorder="1" applyAlignment="1">
      <alignment horizontal="center"/>
    </xf>
    <xf numFmtId="0" fontId="18" fillId="0" borderId="16" xfId="2" applyFont="1" applyBorder="1" applyAlignment="1">
      <alignment horizontal="right" wrapText="1"/>
    </xf>
    <xf numFmtId="0" fontId="18" fillId="4" borderId="1" xfId="2" applyFont="1" applyFill="1" applyBorder="1" applyAlignment="1">
      <alignment horizontal="center"/>
    </xf>
    <xf numFmtId="0" fontId="18" fillId="0" borderId="0" xfId="2" applyFont="1" applyAlignment="1">
      <alignment horizontal="center"/>
    </xf>
    <xf numFmtId="0" fontId="18" fillId="0" borderId="17" xfId="2" applyFont="1" applyBorder="1" applyAlignment="1">
      <alignment horizontal="center"/>
    </xf>
    <xf numFmtId="168" fontId="18" fillId="4" borderId="1" xfId="2" applyNumberFormat="1" applyFont="1" applyFill="1" applyBorder="1" applyAlignment="1">
      <alignment horizontal="center"/>
    </xf>
    <xf numFmtId="169" fontId="18" fillId="4" borderId="2" xfId="2" applyNumberFormat="1" applyFont="1" applyFill="1" applyBorder="1" applyAlignment="1">
      <alignment horizontal="center"/>
    </xf>
    <xf numFmtId="169" fontId="18" fillId="0" borderId="0" xfId="2" applyNumberFormat="1" applyFont="1" applyAlignment="1">
      <alignment horizontal="center"/>
    </xf>
    <xf numFmtId="0" fontId="19" fillId="0" borderId="16" xfId="2" applyFont="1" applyBorder="1" applyAlignment="1">
      <alignment horizontal="right" wrapText="1"/>
    </xf>
    <xf numFmtId="0" fontId="18" fillId="3" borderId="1" xfId="2" applyFont="1" applyFill="1" applyBorder="1" applyAlignment="1">
      <alignment horizontal="center"/>
    </xf>
    <xf numFmtId="170" fontId="18" fillId="0" borderId="0" xfId="2" applyNumberFormat="1" applyFont="1" applyAlignment="1">
      <alignment horizontal="center"/>
    </xf>
    <xf numFmtId="171" fontId="18" fillId="0" borderId="0" xfId="2" applyNumberFormat="1" applyFont="1" applyAlignment="1">
      <alignment horizontal="center"/>
    </xf>
    <xf numFmtId="172" fontId="18" fillId="0" borderId="0" xfId="2" applyNumberFormat="1" applyFont="1" applyAlignment="1">
      <alignment horizontal="center"/>
    </xf>
    <xf numFmtId="0" fontId="18" fillId="0" borderId="23" xfId="2" applyFont="1" applyBorder="1" applyAlignment="1">
      <alignment horizontal="center"/>
    </xf>
    <xf numFmtId="0" fontId="18" fillId="0" borderId="16" xfId="2" applyFont="1" applyBorder="1" applyAlignment="1">
      <alignment horizontal="center"/>
    </xf>
    <xf numFmtId="0" fontId="19" fillId="0" borderId="16" xfId="2" applyFont="1" applyBorder="1" applyAlignment="1">
      <alignment horizontal="right"/>
    </xf>
    <xf numFmtId="172" fontId="22" fillId="8" borderId="1" xfId="0" applyNumberFormat="1" applyFont="1" applyFill="1" applyBorder="1" applyAlignment="1">
      <alignment horizontal="center"/>
    </xf>
    <xf numFmtId="0" fontId="18" fillId="3" borderId="16" xfId="2" applyFont="1" applyFill="1" applyBorder="1" applyAlignment="1">
      <alignment horizontal="right" wrapText="1"/>
    </xf>
    <xf numFmtId="172" fontId="22" fillId="8" borderId="0" xfId="0" applyNumberFormat="1" applyFont="1" applyFill="1" applyAlignment="1">
      <alignment horizontal="center"/>
    </xf>
    <xf numFmtId="0" fontId="18" fillId="3" borderId="0" xfId="2" applyFont="1" applyFill="1" applyAlignment="1">
      <alignment horizontal="center"/>
    </xf>
    <xf numFmtId="0" fontId="18" fillId="3" borderId="17" xfId="2" applyFont="1" applyFill="1" applyBorder="1" applyAlignment="1">
      <alignment horizontal="center"/>
    </xf>
    <xf numFmtId="0" fontId="6" fillId="3" borderId="0" xfId="2" applyFill="1" applyAlignment="1">
      <alignment horizontal="center"/>
    </xf>
    <xf numFmtId="0" fontId="18" fillId="3" borderId="23" xfId="2" applyFont="1" applyFill="1" applyBorder="1" applyAlignment="1">
      <alignment horizontal="center"/>
    </xf>
    <xf numFmtId="0" fontId="18" fillId="3" borderId="25" xfId="2" applyFont="1" applyFill="1" applyBorder="1" applyAlignment="1">
      <alignment horizontal="center"/>
    </xf>
    <xf numFmtId="0" fontId="18" fillId="0" borderId="25" xfId="2" applyFont="1" applyBorder="1" applyAlignment="1">
      <alignment horizontal="center"/>
    </xf>
    <xf numFmtId="0" fontId="18" fillId="0" borderId="20" xfId="2" applyFont="1" applyBorder="1" applyAlignment="1">
      <alignment horizontal="right" wrapText="1"/>
    </xf>
    <xf numFmtId="0" fontId="18" fillId="0" borderId="4" xfId="2" applyFont="1" applyBorder="1" applyAlignment="1">
      <alignment horizontal="center"/>
    </xf>
    <xf numFmtId="0" fontId="18" fillId="0" borderId="21" xfId="2" applyFont="1" applyBorder="1" applyAlignment="1">
      <alignment horizontal="center"/>
    </xf>
    <xf numFmtId="0" fontId="18" fillId="2" borderId="26" xfId="2" applyFont="1" applyFill="1" applyBorder="1" applyAlignment="1">
      <alignment horizontal="center"/>
    </xf>
    <xf numFmtId="0" fontId="20" fillId="0" borderId="13" xfId="2" applyFont="1" applyBorder="1" applyAlignment="1">
      <alignment horizontal="right" wrapText="1"/>
    </xf>
    <xf numFmtId="0" fontId="18" fillId="0" borderId="14" xfId="2" applyFont="1" applyBorder="1" applyAlignment="1">
      <alignment horizontal="center"/>
    </xf>
    <xf numFmtId="0" fontId="18" fillId="0" borderId="15" xfId="2" applyFont="1" applyBorder="1" applyAlignment="1">
      <alignment horizontal="center"/>
    </xf>
    <xf numFmtId="0" fontId="6" fillId="0" borderId="0" xfId="2" applyAlignment="1">
      <alignment horizontal="center" wrapText="1"/>
    </xf>
    <xf numFmtId="167" fontId="18" fillId="0" borderId="0" xfId="2" applyNumberFormat="1" applyFont="1" applyAlignment="1">
      <alignment horizontal="center"/>
    </xf>
    <xf numFmtId="0" fontId="6" fillId="0" borderId="0" xfId="2"/>
    <xf numFmtId="0" fontId="18" fillId="0" borderId="21" xfId="2" applyFont="1" applyBorder="1"/>
    <xf numFmtId="0" fontId="18" fillId="2" borderId="16" xfId="2" applyFont="1" applyFill="1" applyBorder="1" applyAlignment="1">
      <alignment horizontal="right" wrapText="1"/>
    </xf>
    <xf numFmtId="0" fontId="18" fillId="2" borderId="0" xfId="2" applyFont="1" applyFill="1" applyAlignment="1">
      <alignment horizontal="center"/>
    </xf>
    <xf numFmtId="0" fontId="18" fillId="2" borderId="17" xfId="2" applyFont="1" applyFill="1" applyBorder="1"/>
    <xf numFmtId="0" fontId="18" fillId="0" borderId="20" xfId="2" applyFont="1" applyBorder="1" applyAlignment="1">
      <alignment horizontal="center"/>
    </xf>
    <xf numFmtId="169" fontId="18" fillId="0" borderId="4" xfId="2" applyNumberFormat="1" applyFont="1" applyBorder="1" applyAlignment="1">
      <alignment horizontal="center"/>
    </xf>
    <xf numFmtId="0" fontId="7" fillId="4" borderId="17" xfId="0" applyFont="1" applyFill="1" applyBorder="1" applyAlignment="1" applyProtection="1">
      <alignment horizontal="center"/>
      <protection locked="0"/>
    </xf>
    <xf numFmtId="164" fontId="7" fillId="0" borderId="0" xfId="1" applyNumberFormat="1" applyFont="1" applyBorder="1" applyProtection="1">
      <protection locked="0"/>
    </xf>
    <xf numFmtId="164" fontId="7" fillId="0" borderId="1" xfId="1" applyNumberFormat="1" applyFont="1" applyBorder="1" applyProtection="1">
      <protection locked="0"/>
    </xf>
    <xf numFmtId="0" fontId="34" fillId="0" borderId="0" xfId="0" applyFont="1" applyAlignment="1">
      <alignment horizontal="center" wrapText="1"/>
    </xf>
    <xf numFmtId="0" fontId="35" fillId="0" borderId="23" xfId="0" applyFont="1" applyBorder="1" applyAlignment="1" applyProtection="1">
      <alignment horizontal="center" wrapText="1"/>
      <protection locked="0"/>
    </xf>
    <xf numFmtId="0" fontId="7" fillId="0" borderId="0" xfId="0" applyFont="1" applyProtection="1">
      <protection locked="0"/>
    </xf>
    <xf numFmtId="0" fontId="7" fillId="0" borderId="1" xfId="0" applyFont="1" applyBorder="1" applyProtection="1">
      <protection locked="0"/>
    </xf>
    <xf numFmtId="0" fontId="31" fillId="0" borderId="27" xfId="0" applyFont="1" applyBorder="1" applyAlignment="1">
      <alignment horizontal="left"/>
    </xf>
    <xf numFmtId="0" fontId="31" fillId="0" borderId="16" xfId="0" applyFont="1" applyBorder="1"/>
    <xf numFmtId="0" fontId="31" fillId="0" borderId="27" xfId="0" applyFont="1" applyBorder="1"/>
    <xf numFmtId="0" fontId="26" fillId="0" borderId="17" xfId="0" applyFont="1" applyBorder="1"/>
    <xf numFmtId="0" fontId="9" fillId="0" borderId="13" xfId="2" applyFont="1" applyBorder="1" applyAlignment="1">
      <alignment horizontal="center" vertical="center" wrapText="1"/>
    </xf>
    <xf numFmtId="0" fontId="9" fillId="0" borderId="15" xfId="2" applyFont="1" applyBorder="1" applyAlignment="1">
      <alignment horizontal="center" vertical="center" wrapText="1"/>
    </xf>
    <xf numFmtId="0" fontId="9" fillId="0" borderId="16" xfId="2" applyFont="1" applyBorder="1" applyAlignment="1">
      <alignment horizontal="center" vertical="center" wrapText="1"/>
    </xf>
    <xf numFmtId="0" fontId="9" fillId="0" borderId="17" xfId="2" applyFont="1" applyBorder="1" applyAlignment="1">
      <alignment horizontal="center" vertical="center" wrapText="1"/>
    </xf>
    <xf numFmtId="0" fontId="9" fillId="0" borderId="20" xfId="2" applyFont="1" applyBorder="1" applyAlignment="1">
      <alignment horizontal="center" vertical="center" wrapText="1"/>
    </xf>
    <xf numFmtId="0" fontId="9" fillId="0" borderId="21" xfId="2" applyFont="1" applyBorder="1" applyAlignment="1">
      <alignment horizontal="center" vertical="center" wrapText="1"/>
    </xf>
    <xf numFmtId="0" fontId="21" fillId="0" borderId="16" xfId="2" applyFont="1" applyBorder="1" applyAlignment="1">
      <alignment horizontal="center" wrapText="1"/>
    </xf>
    <xf numFmtId="0" fontId="21" fillId="0" borderId="0" xfId="2" applyFont="1" applyAlignment="1">
      <alignment horizontal="center" wrapText="1"/>
    </xf>
    <xf numFmtId="0" fontId="13" fillId="0" borderId="14" xfId="2" applyFont="1" applyBorder="1" applyAlignment="1">
      <alignment horizontal="center" vertical="top" wrapText="1"/>
    </xf>
    <xf numFmtId="0" fontId="13" fillId="0" borderId="15" xfId="2" applyFont="1" applyBorder="1" applyAlignment="1">
      <alignment horizontal="center" vertical="top" wrapText="1"/>
    </xf>
    <xf numFmtId="0" fontId="14" fillId="0" borderId="16" xfId="2" applyFont="1" applyBorder="1" applyAlignment="1">
      <alignment horizontal="center" vertical="center" wrapText="1"/>
    </xf>
    <xf numFmtId="0" fontId="14" fillId="0" borderId="0" xfId="2" applyFont="1" applyAlignment="1">
      <alignment horizontal="center" vertical="center" wrapText="1"/>
    </xf>
    <xf numFmtId="0" fontId="14" fillId="0" borderId="17" xfId="2" applyFont="1" applyBorder="1" applyAlignment="1">
      <alignment horizontal="center" vertical="center" wrapText="1"/>
    </xf>
    <xf numFmtId="0" fontId="19" fillId="0" borderId="0" xfId="2" applyFont="1" applyAlignment="1">
      <alignment horizontal="right" wrapText="1"/>
    </xf>
    <xf numFmtId="0" fontId="19" fillId="0" borderId="17" xfId="2" applyFont="1" applyBorder="1" applyAlignment="1">
      <alignment horizontal="right" wrapText="1"/>
    </xf>
    <xf numFmtId="0" fontId="28" fillId="0" borderId="16" xfId="2" applyFont="1" applyBorder="1" applyAlignment="1">
      <alignment horizontal="center" vertical="center" wrapText="1"/>
    </xf>
    <xf numFmtId="0" fontId="28" fillId="0" borderId="0" xfId="2" applyFont="1" applyAlignment="1">
      <alignment horizontal="center" vertical="center" wrapText="1"/>
    </xf>
    <xf numFmtId="0" fontId="8" fillId="0" borderId="4" xfId="0" applyFont="1" applyBorder="1" applyAlignment="1">
      <alignment horizontal="right"/>
    </xf>
    <xf numFmtId="0" fontId="8" fillId="0" borderId="21" xfId="0" applyFont="1" applyBorder="1" applyAlignment="1">
      <alignment horizontal="right"/>
    </xf>
    <xf numFmtId="0" fontId="7" fillId="0" borderId="20" xfId="0" applyFont="1" applyBorder="1" applyAlignment="1">
      <alignment horizontal="left"/>
    </xf>
    <xf numFmtId="0" fontId="7" fillId="0" borderId="4" xfId="0" applyFont="1" applyBorder="1" applyAlignment="1">
      <alignment horizontal="left"/>
    </xf>
    <xf numFmtId="0" fontId="7" fillId="0" borderId="10" xfId="0" applyFont="1" applyBorder="1" applyAlignment="1">
      <alignment horizontal="center"/>
    </xf>
    <xf numFmtId="0" fontId="7" fillId="0" borderId="24" xfId="0" applyFont="1" applyBorder="1" applyAlignment="1">
      <alignment horizontal="center"/>
    </xf>
    <xf numFmtId="0" fontId="7" fillId="0" borderId="16" xfId="0" applyFont="1" applyBorder="1" applyAlignment="1">
      <alignment horizontal="left"/>
    </xf>
    <xf numFmtId="0" fontId="7" fillId="0" borderId="0" xfId="0" applyFont="1" applyAlignment="1">
      <alignment horizontal="left"/>
    </xf>
    <xf numFmtId="0" fontId="8" fillId="0" borderId="16" xfId="0" applyFont="1" applyBorder="1" applyAlignment="1">
      <alignment horizontal="left" wrapText="1"/>
    </xf>
    <xf numFmtId="0" fontId="8" fillId="0" borderId="0" xfId="0" applyFont="1" applyAlignment="1">
      <alignment horizontal="left" wrapText="1"/>
    </xf>
    <xf numFmtId="0" fontId="26" fillId="0" borderId="0" xfId="0" applyFont="1" applyAlignment="1">
      <alignment wrapText="1"/>
    </xf>
    <xf numFmtId="0" fontId="26" fillId="0" borderId="17" xfId="0" applyFont="1" applyBorder="1" applyAlignment="1">
      <alignment wrapText="1"/>
    </xf>
    <xf numFmtId="0" fontId="1" fillId="0" borderId="22" xfId="0" applyFont="1" applyBorder="1" applyAlignment="1">
      <alignment horizontal="left"/>
    </xf>
    <xf numFmtId="0" fontId="7" fillId="0" borderId="1" xfId="0" applyFont="1" applyBorder="1" applyAlignment="1">
      <alignment horizontal="left"/>
    </xf>
    <xf numFmtId="0" fontId="7" fillId="0" borderId="18" xfId="0" applyFont="1" applyBorder="1" applyAlignment="1">
      <alignment horizontal="center"/>
    </xf>
    <xf numFmtId="0" fontId="7" fillId="0" borderId="19" xfId="0" applyFont="1" applyBorder="1" applyAlignment="1">
      <alignment horizontal="center"/>
    </xf>
    <xf numFmtId="14" fontId="9" fillId="0" borderId="0" xfId="0" applyNumberFormat="1" applyFont="1" applyAlignment="1">
      <alignment horizontal="center"/>
    </xf>
    <xf numFmtId="14" fontId="9" fillId="0" borderId="17" xfId="0" applyNumberFormat="1" applyFont="1" applyBorder="1" applyAlignment="1">
      <alignment horizontal="center"/>
    </xf>
    <xf numFmtId="168" fontId="9" fillId="0" borderId="1" xfId="0" applyNumberFormat="1" applyFont="1" applyBorder="1" applyAlignment="1">
      <alignment horizontal="center"/>
    </xf>
    <xf numFmtId="168" fontId="9" fillId="0" borderId="23" xfId="0" applyNumberFormat="1"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0" xfId="0" applyFont="1" applyAlignment="1">
      <alignment horizontal="center"/>
    </xf>
    <xf numFmtId="0" fontId="7" fillId="0" borderId="17" xfId="0" applyFont="1" applyBorder="1" applyAlignment="1">
      <alignment horizontal="center"/>
    </xf>
    <xf numFmtId="0" fontId="9" fillId="0" borderId="22" xfId="0" applyFont="1" applyBorder="1" applyAlignment="1">
      <alignment horizontal="left"/>
    </xf>
    <xf numFmtId="0" fontId="9" fillId="0" borderId="1" xfId="0" applyFont="1" applyBorder="1" applyAlignment="1">
      <alignment horizontal="left"/>
    </xf>
    <xf numFmtId="0" fontId="1" fillId="0" borderId="28" xfId="0" applyFont="1" applyBorder="1" applyAlignment="1">
      <alignment horizontal="left"/>
    </xf>
    <xf numFmtId="0" fontId="7" fillId="0" borderId="2" xfId="0" applyFont="1" applyBorder="1" applyAlignment="1">
      <alignment horizontal="left"/>
    </xf>
    <xf numFmtId="0" fontId="7" fillId="0" borderId="28" xfId="0" applyFont="1" applyBorder="1" applyAlignment="1">
      <alignment horizontal="left"/>
    </xf>
    <xf numFmtId="0" fontId="8" fillId="0" borderId="14" xfId="0" applyFont="1" applyBorder="1" applyAlignment="1">
      <alignment horizontal="center"/>
    </xf>
    <xf numFmtId="0" fontId="7" fillId="0" borderId="22" xfId="0" applyFont="1" applyBorder="1" applyAlignment="1">
      <alignment horizontal="right"/>
    </xf>
    <xf numFmtId="0" fontId="7" fillId="0" borderId="1" xfId="0" applyFont="1" applyBorder="1" applyAlignment="1">
      <alignment horizontal="right"/>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1" fillId="2" borderId="16" xfId="0" applyFont="1" applyFill="1" applyBorder="1" applyAlignment="1">
      <alignment horizontal="center" vertical="top"/>
    </xf>
    <xf numFmtId="0" fontId="11" fillId="2" borderId="0" xfId="0" applyFont="1" applyFill="1" applyAlignment="1">
      <alignment horizontal="center" vertical="top"/>
    </xf>
    <xf numFmtId="0" fontId="11" fillId="2" borderId="17" xfId="0" applyFont="1" applyFill="1" applyBorder="1" applyAlignment="1">
      <alignment horizontal="center" vertical="top"/>
    </xf>
    <xf numFmtId="0" fontId="12" fillId="2" borderId="22" xfId="0" applyFont="1" applyFill="1" applyBorder="1" applyAlignment="1">
      <alignment horizontal="center" vertical="top"/>
    </xf>
    <xf numFmtId="0" fontId="12" fillId="2" borderId="1" xfId="0" applyFont="1" applyFill="1" applyBorder="1" applyAlignment="1">
      <alignment horizontal="center" vertical="top"/>
    </xf>
    <xf numFmtId="0" fontId="12" fillId="2" borderId="23" xfId="0" applyFont="1" applyFill="1" applyBorder="1" applyAlignment="1">
      <alignment horizontal="center" vertical="top"/>
    </xf>
    <xf numFmtId="0" fontId="7" fillId="0" borderId="22" xfId="0" applyFont="1" applyBorder="1" applyAlignment="1">
      <alignment horizontal="center"/>
    </xf>
    <xf numFmtId="0" fontId="7" fillId="0" borderId="1" xfId="0" applyFont="1" applyBorder="1" applyAlignment="1">
      <alignment horizontal="center"/>
    </xf>
    <xf numFmtId="0" fontId="7" fillId="0" borderId="16" xfId="0" applyFont="1" applyBorder="1" applyAlignment="1">
      <alignment horizontal="right"/>
    </xf>
    <xf numFmtId="0" fontId="7" fillId="0" borderId="0" xfId="0" applyFont="1" applyAlignment="1">
      <alignment horizontal="right"/>
    </xf>
    <xf numFmtId="0" fontId="7" fillId="0" borderId="27" xfId="0" applyFont="1" applyBorder="1" applyAlignment="1">
      <alignment horizontal="right"/>
    </xf>
    <xf numFmtId="0" fontId="7" fillId="0" borderId="10" xfId="0" applyFont="1" applyBorder="1" applyAlignment="1">
      <alignment horizontal="right"/>
    </xf>
    <xf numFmtId="0" fontId="7" fillId="0" borderId="14"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3" xfId="0" applyFont="1" applyBorder="1" applyAlignment="1">
      <alignment horizontal="center" vertical="center" wrapText="1"/>
    </xf>
    <xf numFmtId="0" fontId="11" fillId="2" borderId="16"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17" xfId="0" applyFont="1" applyFill="1" applyBorder="1" applyAlignment="1">
      <alignment horizontal="center" vertical="top" wrapText="1"/>
    </xf>
    <xf numFmtId="0" fontId="12" fillId="2" borderId="16" xfId="0" applyFont="1" applyFill="1" applyBorder="1" applyAlignment="1">
      <alignment horizontal="center" vertical="top" wrapText="1"/>
    </xf>
    <xf numFmtId="0" fontId="12" fillId="2" borderId="0" xfId="0" applyFont="1" applyFill="1" applyAlignment="1">
      <alignment horizontal="center" vertical="top" wrapText="1"/>
    </xf>
    <xf numFmtId="0" fontId="12" fillId="2" borderId="17" xfId="0" applyFont="1" applyFill="1" applyBorder="1" applyAlignment="1">
      <alignment horizontal="center" vertical="top" wrapText="1"/>
    </xf>
    <xf numFmtId="0" fontId="10" fillId="0" borderId="0" xfId="0" applyFont="1" applyAlignment="1">
      <alignment horizontal="center"/>
    </xf>
    <xf numFmtId="0" fontId="36" fillId="0" borderId="16" xfId="0" applyFont="1" applyBorder="1" applyAlignment="1" applyProtection="1">
      <alignment horizontal="left" wrapText="1"/>
      <protection locked="0"/>
    </xf>
    <xf numFmtId="0" fontId="36" fillId="0" borderId="0" xfId="0" applyFont="1" applyAlignment="1" applyProtection="1">
      <alignment horizontal="left" wrapText="1"/>
      <protection locked="0"/>
    </xf>
    <xf numFmtId="0" fontId="0" fillId="0" borderId="0" xfId="0" applyAlignment="1" applyProtection="1">
      <alignment wrapText="1"/>
      <protection locked="0"/>
    </xf>
    <xf numFmtId="0" fontId="0" fillId="0" borderId="17" xfId="0" applyBorder="1" applyAlignment="1">
      <alignment wrapText="1"/>
    </xf>
    <xf numFmtId="0" fontId="11" fillId="2" borderId="16" xfId="0" applyFont="1" applyFill="1" applyBorder="1" applyAlignment="1">
      <alignment horizontal="center"/>
    </xf>
    <xf numFmtId="0" fontId="11" fillId="2" borderId="0" xfId="0" applyFont="1" applyFill="1" applyAlignment="1">
      <alignment horizontal="center"/>
    </xf>
    <xf numFmtId="0" fontId="11" fillId="2" borderId="17" xfId="0" applyFont="1" applyFill="1" applyBorder="1" applyAlignment="1">
      <alignment horizontal="center"/>
    </xf>
    <xf numFmtId="0" fontId="7" fillId="0" borderId="4" xfId="0" applyFont="1" applyBorder="1" applyAlignment="1">
      <alignment horizontal="center" vertical="center" wrapText="1"/>
    </xf>
    <xf numFmtId="0" fontId="12" fillId="2" borderId="22" xfId="0" applyFont="1" applyFill="1" applyBorder="1" applyAlignment="1">
      <alignment horizontal="center"/>
    </xf>
    <xf numFmtId="0" fontId="12" fillId="2" borderId="1" xfId="0" applyFont="1" applyFill="1" applyBorder="1" applyAlignment="1">
      <alignment horizontal="center"/>
    </xf>
    <xf numFmtId="0" fontId="12" fillId="2" borderId="23" xfId="0" applyFont="1" applyFill="1" applyBorder="1" applyAlignment="1">
      <alignment horizontal="center"/>
    </xf>
    <xf numFmtId="0" fontId="0" fillId="0" borderId="0" xfId="0" applyAlignment="1">
      <alignment wrapText="1"/>
    </xf>
    <xf numFmtId="0" fontId="0" fillId="0" borderId="16" xfId="0" applyBorder="1" applyAlignment="1">
      <alignment wrapText="1"/>
    </xf>
    <xf numFmtId="0" fontId="7" fillId="0" borderId="29" xfId="0" applyFont="1" applyBorder="1" applyAlignment="1">
      <alignment horizontal="center"/>
    </xf>
    <xf numFmtId="0" fontId="7" fillId="0" borderId="3" xfId="0" applyFont="1" applyBorder="1" applyAlignment="1">
      <alignment horizontal="center"/>
    </xf>
    <xf numFmtId="0" fontId="7" fillId="0" borderId="30" xfId="0" applyFont="1" applyBorder="1" applyAlignment="1">
      <alignment horizontal="center"/>
    </xf>
    <xf numFmtId="164" fontId="7" fillId="4" borderId="1" xfId="0" applyNumberFormat="1" applyFont="1" applyFill="1" applyBorder="1" applyAlignment="1" applyProtection="1">
      <alignment horizontal="center"/>
      <protection locked="0"/>
    </xf>
    <xf numFmtId="164" fontId="7" fillId="4" borderId="2" xfId="0" applyNumberFormat="1" applyFont="1" applyFill="1" applyBorder="1" applyAlignment="1" applyProtection="1">
      <alignment horizontal="center"/>
      <protection locked="0"/>
    </xf>
    <xf numFmtId="0" fontId="27" fillId="0" borderId="14" xfId="0" applyFont="1" applyBorder="1" applyAlignment="1">
      <alignment horizontal="center"/>
    </xf>
    <xf numFmtId="164" fontId="7" fillId="0" borderId="4" xfId="0" applyNumberFormat="1" applyFont="1" applyBorder="1" applyAlignment="1">
      <alignment horizontal="center"/>
    </xf>
    <xf numFmtId="164" fontId="8" fillId="0" borderId="1" xfId="0" applyNumberFormat="1" applyFont="1" applyBorder="1" applyAlignment="1">
      <alignment horizontal="center"/>
    </xf>
    <xf numFmtId="0" fontId="7" fillId="0" borderId="0" xfId="0" quotePrefix="1" applyFont="1" applyAlignment="1">
      <alignment horizontal="left"/>
    </xf>
    <xf numFmtId="0" fontId="7" fillId="0" borderId="16" xfId="0" applyFont="1" applyBorder="1" applyAlignment="1">
      <alignment horizontal="left" wrapText="1"/>
    </xf>
    <xf numFmtId="0" fontId="7" fillId="0" borderId="0" xfId="0" applyFont="1" applyAlignment="1">
      <alignment horizontal="left" wrapText="1"/>
    </xf>
    <xf numFmtId="5" fontId="9" fillId="0" borderId="0" xfId="3" applyNumberFormat="1" applyFont="1" applyFill="1" applyBorder="1" applyAlignment="1" applyProtection="1">
      <alignment horizontal="center"/>
    </xf>
    <xf numFmtId="1" fontId="10" fillId="5" borderId="31" xfId="2" applyNumberFormat="1" applyFont="1" applyFill="1" applyBorder="1" applyAlignment="1">
      <alignment horizontal="center"/>
    </xf>
    <xf numFmtId="164" fontId="8" fillId="0" borderId="2" xfId="0" applyNumberFormat="1" applyFont="1" applyBorder="1" applyAlignment="1">
      <alignment horizontal="center"/>
    </xf>
    <xf numFmtId="0" fontId="8" fillId="0" borderId="5" xfId="0" applyFont="1" applyBorder="1" applyAlignment="1">
      <alignment horizontal="center"/>
    </xf>
    <xf numFmtId="0" fontId="8" fillId="0" borderId="3" xfId="0" applyFont="1" applyBorder="1" applyAlignment="1">
      <alignment horizontal="center"/>
    </xf>
    <xf numFmtId="0" fontId="8" fillId="0" borderId="30" xfId="0" applyFont="1" applyBorder="1" applyAlignment="1">
      <alignment horizontal="center"/>
    </xf>
    <xf numFmtId="0" fontId="8" fillId="0" borderId="8" xfId="0" applyFont="1" applyBorder="1" applyAlignment="1">
      <alignment horizontal="center"/>
    </xf>
    <xf numFmtId="0" fontId="9" fillId="6" borderId="16" xfId="0" applyFont="1" applyFill="1" applyBorder="1" applyAlignment="1">
      <alignment horizontal="center" vertical="center"/>
    </xf>
    <xf numFmtId="0" fontId="9" fillId="6" borderId="0" xfId="0" applyFont="1" applyFill="1" applyAlignment="1">
      <alignment horizontal="center" vertical="center"/>
    </xf>
    <xf numFmtId="0" fontId="10" fillId="5" borderId="13" xfId="2" applyFont="1" applyFill="1" applyBorder="1" applyAlignment="1">
      <alignment horizontal="center"/>
    </xf>
    <xf numFmtId="0" fontId="10" fillId="5" borderId="14" xfId="2" applyFont="1" applyFill="1" applyBorder="1" applyAlignment="1">
      <alignment horizontal="center"/>
    </xf>
    <xf numFmtId="0" fontId="10" fillId="5" borderId="15" xfId="2" applyFont="1" applyFill="1" applyBorder="1" applyAlignment="1">
      <alignment horizontal="center"/>
    </xf>
    <xf numFmtId="0" fontId="9" fillId="5" borderId="22" xfId="2" applyFont="1" applyFill="1" applyBorder="1" applyAlignment="1">
      <alignment horizontal="center"/>
    </xf>
    <xf numFmtId="0" fontId="9" fillId="5" borderId="1" xfId="2" applyFont="1" applyFill="1" applyBorder="1" applyAlignment="1">
      <alignment horizontal="center"/>
    </xf>
    <xf numFmtId="0" fontId="10" fillId="6" borderId="27" xfId="2" applyFont="1" applyFill="1" applyBorder="1" applyAlignment="1">
      <alignment horizontal="center"/>
    </xf>
    <xf numFmtId="0" fontId="10" fillId="6" borderId="10" xfId="2" applyFont="1" applyFill="1" applyBorder="1" applyAlignment="1">
      <alignment horizontal="center"/>
    </xf>
    <xf numFmtId="0" fontId="10" fillId="6" borderId="24" xfId="2" applyFont="1" applyFill="1" applyBorder="1" applyAlignment="1">
      <alignment horizontal="center"/>
    </xf>
    <xf numFmtId="14" fontId="9" fillId="6" borderId="0" xfId="0" applyNumberFormat="1" applyFont="1" applyFill="1" applyAlignment="1">
      <alignment horizontal="left" vertical="center"/>
    </xf>
    <xf numFmtId="168" fontId="7" fillId="0" borderId="2" xfId="0" applyNumberFormat="1" applyFont="1" applyBorder="1" applyAlignment="1">
      <alignment horizontal="center"/>
    </xf>
    <xf numFmtId="0" fontId="8" fillId="0" borderId="29" xfId="0" applyFont="1" applyBorder="1" applyAlignment="1">
      <alignment horizontal="center"/>
    </xf>
    <xf numFmtId="0" fontId="1" fillId="0" borderId="1" xfId="0" applyFont="1" applyBorder="1" applyAlignment="1">
      <alignment horizontal="center"/>
    </xf>
    <xf numFmtId="0" fontId="8" fillId="0" borderId="0" xfId="0" applyFont="1" applyAlignment="1">
      <alignment horizontal="right"/>
    </xf>
    <xf numFmtId="0" fontId="8" fillId="0" borderId="17" xfId="0" applyFont="1" applyBorder="1" applyAlignment="1">
      <alignment horizontal="right"/>
    </xf>
    <xf numFmtId="0" fontId="9" fillId="5" borderId="16" xfId="2" applyFont="1" applyFill="1" applyBorder="1" applyAlignment="1">
      <alignment horizontal="center"/>
    </xf>
    <xf numFmtId="0" fontId="9" fillId="5" borderId="0" xfId="2" applyFont="1" applyFill="1" applyAlignment="1">
      <alignment horizontal="center"/>
    </xf>
    <xf numFmtId="0" fontId="10" fillId="5" borderId="22" xfId="2" applyFont="1" applyFill="1" applyBorder="1" applyAlignment="1">
      <alignment horizontal="center"/>
    </xf>
    <xf numFmtId="0" fontId="10" fillId="5" borderId="1" xfId="2" applyFont="1" applyFill="1" applyBorder="1" applyAlignment="1">
      <alignment horizontal="center"/>
    </xf>
    <xf numFmtId="0" fontId="9" fillId="5" borderId="20" xfId="2" applyFont="1" applyFill="1" applyBorder="1" applyAlignment="1">
      <alignment horizontal="center"/>
    </xf>
    <xf numFmtId="0" fontId="9" fillId="5" borderId="4" xfId="2" applyFont="1" applyFill="1" applyBorder="1" applyAlignment="1">
      <alignment horizontal="center"/>
    </xf>
    <xf numFmtId="0" fontId="9" fillId="5" borderId="21" xfId="2" applyFont="1" applyFill="1" applyBorder="1" applyAlignment="1">
      <alignment horizontal="center"/>
    </xf>
    <xf numFmtId="0" fontId="10" fillId="5" borderId="16" xfId="2" applyFont="1" applyFill="1" applyBorder="1" applyAlignment="1">
      <alignment horizontal="center" vertical="center" wrapText="1"/>
    </xf>
    <xf numFmtId="0" fontId="10" fillId="5" borderId="0" xfId="2" applyFont="1" applyFill="1" applyAlignment="1">
      <alignment horizontal="center" vertical="center" wrapText="1"/>
    </xf>
    <xf numFmtId="0" fontId="10" fillId="5" borderId="17" xfId="2" applyFont="1" applyFill="1" applyBorder="1" applyAlignment="1">
      <alignment horizontal="center" vertical="center" wrapText="1"/>
    </xf>
    <xf numFmtId="0" fontId="9" fillId="5" borderId="16" xfId="2" applyFont="1" applyFill="1" applyBorder="1" applyAlignment="1">
      <alignment horizontal="center" vertical="center" wrapText="1"/>
    </xf>
    <xf numFmtId="0" fontId="9" fillId="5" borderId="0" xfId="2" applyFont="1" applyFill="1" applyAlignment="1">
      <alignment horizontal="center" vertical="center" wrapText="1"/>
    </xf>
    <xf numFmtId="0" fontId="9" fillId="5" borderId="17" xfId="2" applyFont="1" applyFill="1" applyBorder="1" applyAlignment="1">
      <alignment horizontal="center" vertical="center" wrapText="1"/>
    </xf>
    <xf numFmtId="0" fontId="9" fillId="5" borderId="16" xfId="2" applyFont="1" applyFill="1" applyBorder="1" applyAlignment="1">
      <alignment horizontal="center" vertical="top" wrapText="1"/>
    </xf>
    <xf numFmtId="0" fontId="9" fillId="5" borderId="0" xfId="2" applyFont="1" applyFill="1" applyAlignment="1">
      <alignment horizontal="center" vertical="top" wrapText="1"/>
    </xf>
    <xf numFmtId="0" fontId="9" fillId="5" borderId="17" xfId="2" applyFont="1" applyFill="1" applyBorder="1" applyAlignment="1">
      <alignment horizontal="center" vertical="top" wrapText="1"/>
    </xf>
    <xf numFmtId="0" fontId="7" fillId="0" borderId="3" xfId="0" applyFont="1" applyBorder="1" applyAlignment="1">
      <alignment horizontal="left"/>
    </xf>
    <xf numFmtId="168" fontId="10" fillId="5" borderId="1" xfId="2" applyNumberFormat="1" applyFont="1" applyFill="1" applyBorder="1" applyAlignment="1">
      <alignment horizontal="left"/>
    </xf>
    <xf numFmtId="168" fontId="10" fillId="5" borderId="23" xfId="2" applyNumberFormat="1" applyFont="1" applyFill="1" applyBorder="1" applyAlignment="1">
      <alignment horizontal="left"/>
    </xf>
    <xf numFmtId="0" fontId="7" fillId="0" borderId="32" xfId="0" applyFont="1" applyBorder="1" applyAlignment="1" applyProtection="1">
      <alignment horizontal="left" wrapText="1"/>
      <protection locked="0"/>
    </xf>
    <xf numFmtId="0" fontId="7" fillId="0" borderId="33" xfId="0" applyFont="1" applyBorder="1" applyAlignment="1" applyProtection="1">
      <alignment horizontal="left" wrapText="1"/>
      <protection locked="0"/>
    </xf>
    <xf numFmtId="0" fontId="7" fillId="0" borderId="34" xfId="0" applyFont="1" applyBorder="1" applyAlignment="1" applyProtection="1">
      <alignment horizontal="left" wrapText="1"/>
      <protection locked="0"/>
    </xf>
    <xf numFmtId="0" fontId="25" fillId="3" borderId="13" xfId="0" applyFont="1" applyFill="1" applyBorder="1" applyAlignment="1">
      <alignment horizontal="center"/>
    </xf>
    <xf numFmtId="0" fontId="25" fillId="3" borderId="14" xfId="0" applyFont="1" applyFill="1" applyBorder="1" applyAlignment="1">
      <alignment horizontal="center"/>
    </xf>
    <xf numFmtId="0" fontId="25" fillId="3" borderId="15" xfId="0" applyFont="1" applyFill="1" applyBorder="1" applyAlignment="1">
      <alignment horizontal="center"/>
    </xf>
    <xf numFmtId="0" fontId="1" fillId="0" borderId="32" xfId="0"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0" fontId="7" fillId="0" borderId="4" xfId="0" applyFont="1" applyBorder="1" applyAlignment="1" applyProtection="1">
      <alignment horizontal="left" wrapText="1"/>
      <protection locked="0"/>
    </xf>
    <xf numFmtId="0" fontId="7" fillId="0" borderId="21" xfId="0" applyFont="1" applyBorder="1" applyAlignment="1" applyProtection="1">
      <alignment horizontal="left" wrapText="1"/>
      <protection locked="0"/>
    </xf>
    <xf numFmtId="0" fontId="22" fillId="0" borderId="1" xfId="0" applyFont="1" applyBorder="1" applyAlignment="1">
      <alignment horizontal="left"/>
    </xf>
    <xf numFmtId="0" fontId="22" fillId="0" borderId="23" xfId="0" applyFont="1" applyBorder="1" applyAlignment="1">
      <alignment horizontal="left"/>
    </xf>
    <xf numFmtId="173" fontId="22" fillId="0" borderId="1" xfId="0" applyNumberFormat="1" applyFont="1" applyBorder="1" applyAlignment="1">
      <alignment horizontal="center"/>
    </xf>
    <xf numFmtId="173" fontId="22" fillId="0" borderId="23" xfId="0" applyNumberFormat="1" applyFont="1" applyBorder="1" applyAlignment="1">
      <alignment horizontal="center"/>
    </xf>
    <xf numFmtId="169" fontId="22" fillId="0" borderId="1" xfId="0" applyNumberFormat="1" applyFont="1" applyBorder="1" applyAlignment="1">
      <alignment horizontal="center"/>
    </xf>
    <xf numFmtId="0" fontId="25" fillId="0" borderId="14" xfId="0" applyFont="1" applyBorder="1" applyAlignment="1">
      <alignment horizontal="center" wrapText="1"/>
    </xf>
    <xf numFmtId="0" fontId="0" fillId="0" borderId="15" xfId="0" applyBorder="1" applyAlignment="1">
      <alignment horizontal="center" wrapText="1"/>
    </xf>
    <xf numFmtId="0" fontId="22" fillId="0" borderId="13" xfId="0" applyFont="1" applyBorder="1" applyAlignment="1">
      <alignment horizontal="center"/>
    </xf>
    <xf numFmtId="0" fontId="22" fillId="0" borderId="14" xfId="0" applyFont="1" applyBorder="1" applyAlignment="1">
      <alignment horizontal="center"/>
    </xf>
    <xf numFmtId="0" fontId="22" fillId="0" borderId="15" xfId="0" applyFont="1" applyBorder="1" applyAlignment="1">
      <alignment horizontal="center"/>
    </xf>
    <xf numFmtId="0" fontId="22" fillId="0" borderId="16" xfId="0" applyFont="1" applyBorder="1" applyAlignment="1">
      <alignment horizontal="center"/>
    </xf>
    <xf numFmtId="0" fontId="22" fillId="0" borderId="0" xfId="0" applyFont="1" applyAlignment="1">
      <alignment horizontal="center"/>
    </xf>
    <xf numFmtId="0" fontId="22" fillId="0" borderId="17" xfId="0" applyFont="1" applyBorder="1" applyAlignment="1">
      <alignment horizontal="center"/>
    </xf>
    <xf numFmtId="0" fontId="24" fillId="0" borderId="16" xfId="0" applyFont="1" applyBorder="1" applyAlignment="1">
      <alignment horizontal="center"/>
    </xf>
    <xf numFmtId="0" fontId="24" fillId="0" borderId="0" xfId="0" applyFont="1" applyAlignment="1">
      <alignment horizontal="center"/>
    </xf>
    <xf numFmtId="0" fontId="24" fillId="0" borderId="17" xfId="0" applyFont="1" applyBorder="1" applyAlignment="1">
      <alignment horizontal="center"/>
    </xf>
    <xf numFmtId="0" fontId="22" fillId="0" borderId="1" xfId="0" quotePrefix="1" applyFont="1" applyBorder="1" applyAlignment="1">
      <alignment horizontal="left"/>
    </xf>
    <xf numFmtId="168" fontId="22" fillId="0" borderId="1" xfId="0" applyNumberFormat="1" applyFont="1" applyBorder="1" applyAlignment="1">
      <alignment horizontal="center"/>
    </xf>
    <xf numFmtId="168" fontId="22" fillId="0" borderId="23" xfId="0" applyNumberFormat="1" applyFont="1" applyBorder="1" applyAlignment="1">
      <alignment horizontal="center"/>
    </xf>
    <xf numFmtId="1" fontId="22" fillId="0" borderId="2" xfId="4" applyNumberFormat="1" applyFont="1" applyBorder="1" applyAlignment="1" applyProtection="1">
      <alignment horizontal="center"/>
    </xf>
    <xf numFmtId="0" fontId="24" fillId="0" borderId="16" xfId="0" applyFont="1" applyBorder="1" applyAlignment="1">
      <alignment horizontal="center" wrapText="1"/>
    </xf>
    <xf numFmtId="0" fontId="24" fillId="0" borderId="0" xfId="0" applyFont="1" applyAlignment="1">
      <alignment horizontal="center" wrapText="1"/>
    </xf>
    <xf numFmtId="0" fontId="24" fillId="0" borderId="17" xfId="0" applyFont="1" applyBorder="1" applyAlignment="1">
      <alignment horizontal="center" wrapText="1"/>
    </xf>
    <xf numFmtId="0" fontId="24" fillId="0" borderId="20" xfId="0" applyFont="1" applyBorder="1" applyAlignment="1">
      <alignment horizontal="center" wrapText="1"/>
    </xf>
    <xf numFmtId="0" fontId="24" fillId="0" borderId="4" xfId="0" applyFont="1" applyBorder="1" applyAlignment="1">
      <alignment horizontal="center" wrapText="1"/>
    </xf>
    <xf numFmtId="0" fontId="24" fillId="0" borderId="21" xfId="0" applyFont="1" applyBorder="1" applyAlignment="1">
      <alignment horizontal="center" wrapText="1"/>
    </xf>
    <xf numFmtId="0" fontId="32" fillId="0" borderId="22" xfId="0" applyFont="1" applyBorder="1" applyAlignment="1">
      <alignment wrapText="1"/>
    </xf>
    <xf numFmtId="0" fontId="0" fillId="0" borderId="1" xfId="0" applyBorder="1" applyAlignment="1">
      <alignment wrapText="1"/>
    </xf>
    <xf numFmtId="0" fontId="33" fillId="0" borderId="1" xfId="0" applyFont="1" applyBorder="1" applyProtection="1">
      <protection locked="0"/>
    </xf>
    <xf numFmtId="0" fontId="0" fillId="0" borderId="1" xfId="0" applyBorder="1"/>
    <xf numFmtId="0" fontId="0" fillId="0" borderId="23" xfId="0" applyBorder="1"/>
    <xf numFmtId="0" fontId="1" fillId="0" borderId="10" xfId="0" applyFont="1" applyBorder="1" applyAlignment="1">
      <alignment wrapText="1"/>
    </xf>
    <xf numFmtId="0" fontId="29" fillId="0" borderId="0" xfId="0" applyFont="1" applyAlignment="1">
      <alignment horizontal="center"/>
    </xf>
    <xf numFmtId="0" fontId="4" fillId="0" borderId="0" xfId="0" applyFont="1" applyAlignment="1">
      <alignment horizontal="center" vertical="top"/>
    </xf>
    <xf numFmtId="0" fontId="5" fillId="0" borderId="1" xfId="0" applyFont="1" applyBorder="1" applyAlignment="1">
      <alignment horizontal="center" vertical="top"/>
    </xf>
    <xf numFmtId="0" fontId="6" fillId="5" borderId="0" xfId="2" applyFill="1" applyAlignment="1">
      <alignment horizontal="center"/>
    </xf>
    <xf numFmtId="0" fontId="8" fillId="0" borderId="16" xfId="0" applyFont="1" applyBorder="1" applyAlignment="1">
      <alignment wrapText="1"/>
    </xf>
  </cellXfs>
  <cellStyles count="5">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57149</xdr:colOff>
      <xdr:row>0</xdr:row>
      <xdr:rowOff>123825</xdr:rowOff>
    </xdr:from>
    <xdr:to>
      <xdr:col>1</xdr:col>
      <xdr:colOff>2695574</xdr:colOff>
      <xdr:row>1</xdr:row>
      <xdr:rowOff>9525</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49" y="123825"/>
          <a:ext cx="26384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2962274</xdr:colOff>
      <xdr:row>1</xdr:row>
      <xdr:rowOff>581257</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62274" cy="124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11</xdr:row>
          <xdr:rowOff>0</xdr:rowOff>
        </xdr:from>
        <xdr:to>
          <xdr:col>3</xdr:col>
          <xdr:colOff>514350</xdr:colOff>
          <xdr:row>11</xdr:row>
          <xdr:rowOff>171450</xdr:rowOff>
        </xdr:to>
        <xdr:sp macro="" textlink="">
          <xdr:nvSpPr>
            <xdr:cNvPr id="9440" name="Check Box 224" hidden="1">
              <a:extLst>
                <a:ext uri="{63B3BB69-23CF-44E3-9099-C40C66FF867C}">
                  <a14:compatExt spid="_x0000_s9440"/>
                </a:ext>
                <a:ext uri="{FF2B5EF4-FFF2-40B4-BE49-F238E27FC236}">
                  <a16:creationId xmlns:a16="http://schemas.microsoft.com/office/drawing/2014/main" id="{00000000-0008-0000-0200-0000E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12</xdr:row>
          <xdr:rowOff>0</xdr:rowOff>
        </xdr:from>
        <xdr:to>
          <xdr:col>3</xdr:col>
          <xdr:colOff>514350</xdr:colOff>
          <xdr:row>12</xdr:row>
          <xdr:rowOff>171450</xdr:rowOff>
        </xdr:to>
        <xdr:sp macro="" textlink="">
          <xdr:nvSpPr>
            <xdr:cNvPr id="9442" name="Check Box 226" hidden="1">
              <a:extLst>
                <a:ext uri="{63B3BB69-23CF-44E3-9099-C40C66FF867C}">
                  <a14:compatExt spid="_x0000_s9442"/>
                </a:ext>
                <a:ext uri="{FF2B5EF4-FFF2-40B4-BE49-F238E27FC236}">
                  <a16:creationId xmlns:a16="http://schemas.microsoft.com/office/drawing/2014/main" id="{00000000-0008-0000-0200-0000E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13</xdr:row>
          <xdr:rowOff>0</xdr:rowOff>
        </xdr:from>
        <xdr:to>
          <xdr:col>3</xdr:col>
          <xdr:colOff>514350</xdr:colOff>
          <xdr:row>13</xdr:row>
          <xdr:rowOff>171450</xdr:rowOff>
        </xdr:to>
        <xdr:sp macro="" textlink="">
          <xdr:nvSpPr>
            <xdr:cNvPr id="9444" name="Check Box 228" hidden="1">
              <a:extLst>
                <a:ext uri="{63B3BB69-23CF-44E3-9099-C40C66FF867C}">
                  <a14:compatExt spid="_x0000_s9444"/>
                </a:ext>
                <a:ext uri="{FF2B5EF4-FFF2-40B4-BE49-F238E27FC236}">
                  <a16:creationId xmlns:a16="http://schemas.microsoft.com/office/drawing/2014/main" id="{00000000-0008-0000-0200-0000E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15</xdr:row>
          <xdr:rowOff>0</xdr:rowOff>
        </xdr:from>
        <xdr:to>
          <xdr:col>3</xdr:col>
          <xdr:colOff>514350</xdr:colOff>
          <xdr:row>15</xdr:row>
          <xdr:rowOff>171450</xdr:rowOff>
        </xdr:to>
        <xdr:sp macro="" textlink="">
          <xdr:nvSpPr>
            <xdr:cNvPr id="9464" name="Check Box 248" hidden="1">
              <a:extLst>
                <a:ext uri="{63B3BB69-23CF-44E3-9099-C40C66FF867C}">
                  <a14:compatExt spid="_x0000_s9464"/>
                </a:ext>
                <a:ext uri="{FF2B5EF4-FFF2-40B4-BE49-F238E27FC236}">
                  <a16:creationId xmlns:a16="http://schemas.microsoft.com/office/drawing/2014/main" id="{00000000-0008-0000-0200-0000F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0</xdr:rowOff>
        </xdr:from>
        <xdr:to>
          <xdr:col>3</xdr:col>
          <xdr:colOff>514350</xdr:colOff>
          <xdr:row>16</xdr:row>
          <xdr:rowOff>171450</xdr:rowOff>
        </xdr:to>
        <xdr:sp macro="" textlink="">
          <xdr:nvSpPr>
            <xdr:cNvPr id="9466" name="Check Box 250" hidden="1">
              <a:extLst>
                <a:ext uri="{63B3BB69-23CF-44E3-9099-C40C66FF867C}">
                  <a14:compatExt spid="_x0000_s9466"/>
                </a:ext>
                <a:ext uri="{FF2B5EF4-FFF2-40B4-BE49-F238E27FC236}">
                  <a16:creationId xmlns:a16="http://schemas.microsoft.com/office/drawing/2014/main" id="{00000000-0008-0000-0200-0000F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0</xdr:rowOff>
        </xdr:from>
        <xdr:to>
          <xdr:col>3</xdr:col>
          <xdr:colOff>514350</xdr:colOff>
          <xdr:row>17</xdr:row>
          <xdr:rowOff>171450</xdr:rowOff>
        </xdr:to>
        <xdr:sp macro="" textlink="">
          <xdr:nvSpPr>
            <xdr:cNvPr id="9468" name="Check Box 252" hidden="1">
              <a:extLst>
                <a:ext uri="{63B3BB69-23CF-44E3-9099-C40C66FF867C}">
                  <a14:compatExt spid="_x0000_s9468"/>
                </a:ext>
                <a:ext uri="{FF2B5EF4-FFF2-40B4-BE49-F238E27FC236}">
                  <a16:creationId xmlns:a16="http://schemas.microsoft.com/office/drawing/2014/main" id="{00000000-0008-0000-0200-0000F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18</xdr:row>
          <xdr:rowOff>0</xdr:rowOff>
        </xdr:from>
        <xdr:to>
          <xdr:col>3</xdr:col>
          <xdr:colOff>514350</xdr:colOff>
          <xdr:row>18</xdr:row>
          <xdr:rowOff>171450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2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19</xdr:row>
          <xdr:rowOff>0</xdr:rowOff>
        </xdr:from>
        <xdr:to>
          <xdr:col>3</xdr:col>
          <xdr:colOff>514350</xdr:colOff>
          <xdr:row>19</xdr:row>
          <xdr:rowOff>171450</xdr:rowOff>
        </xdr:to>
        <xdr:sp macro="" textlink="">
          <xdr:nvSpPr>
            <xdr:cNvPr id="9472" name="Check Box 256" hidden="1">
              <a:extLst>
                <a:ext uri="{63B3BB69-23CF-44E3-9099-C40C66FF867C}">
                  <a14:compatExt spid="_x0000_s9472"/>
                </a:ext>
                <a:ext uri="{FF2B5EF4-FFF2-40B4-BE49-F238E27FC236}">
                  <a16:creationId xmlns:a16="http://schemas.microsoft.com/office/drawing/2014/main" id="{00000000-0008-0000-0200-00000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3</xdr:col>
          <xdr:colOff>514350</xdr:colOff>
          <xdr:row>20</xdr:row>
          <xdr:rowOff>171450</xdr:rowOff>
        </xdr:to>
        <xdr:sp macro="" textlink="">
          <xdr:nvSpPr>
            <xdr:cNvPr id="9474" name="Check Box 258" hidden="1">
              <a:extLst>
                <a:ext uri="{63B3BB69-23CF-44E3-9099-C40C66FF867C}">
                  <a14:compatExt spid="_x0000_s9474"/>
                </a:ext>
                <a:ext uri="{FF2B5EF4-FFF2-40B4-BE49-F238E27FC236}">
                  <a16:creationId xmlns:a16="http://schemas.microsoft.com/office/drawing/2014/main" id="{00000000-0008-0000-0200-00000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21</xdr:row>
          <xdr:rowOff>0</xdr:rowOff>
        </xdr:from>
        <xdr:to>
          <xdr:col>3</xdr:col>
          <xdr:colOff>514350</xdr:colOff>
          <xdr:row>21</xdr:row>
          <xdr:rowOff>171450</xdr:rowOff>
        </xdr:to>
        <xdr:sp macro="" textlink="">
          <xdr:nvSpPr>
            <xdr:cNvPr id="9476" name="Check Box 260" hidden="1">
              <a:extLst>
                <a:ext uri="{63B3BB69-23CF-44E3-9099-C40C66FF867C}">
                  <a14:compatExt spid="_x0000_s9476"/>
                </a:ext>
                <a:ext uri="{FF2B5EF4-FFF2-40B4-BE49-F238E27FC236}">
                  <a16:creationId xmlns:a16="http://schemas.microsoft.com/office/drawing/2014/main" id="{00000000-0008-0000-0200-00000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22</xdr:row>
          <xdr:rowOff>0</xdr:rowOff>
        </xdr:from>
        <xdr:to>
          <xdr:col>3</xdr:col>
          <xdr:colOff>514350</xdr:colOff>
          <xdr:row>22</xdr:row>
          <xdr:rowOff>171450</xdr:rowOff>
        </xdr:to>
        <xdr:sp macro="" textlink="">
          <xdr:nvSpPr>
            <xdr:cNvPr id="9478" name="Check Box 262" hidden="1">
              <a:extLst>
                <a:ext uri="{63B3BB69-23CF-44E3-9099-C40C66FF867C}">
                  <a14:compatExt spid="_x0000_s9478"/>
                </a:ext>
                <a:ext uri="{FF2B5EF4-FFF2-40B4-BE49-F238E27FC236}">
                  <a16:creationId xmlns:a16="http://schemas.microsoft.com/office/drawing/2014/main" id="{00000000-0008-0000-0200-00000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23</xdr:row>
          <xdr:rowOff>0</xdr:rowOff>
        </xdr:from>
        <xdr:to>
          <xdr:col>3</xdr:col>
          <xdr:colOff>514350</xdr:colOff>
          <xdr:row>23</xdr:row>
          <xdr:rowOff>171450</xdr:rowOff>
        </xdr:to>
        <xdr:sp macro="" textlink="">
          <xdr:nvSpPr>
            <xdr:cNvPr id="9480" name="Check Box 264" hidden="1">
              <a:extLst>
                <a:ext uri="{63B3BB69-23CF-44E3-9099-C40C66FF867C}">
                  <a14:compatExt spid="_x0000_s9480"/>
                </a:ext>
                <a:ext uri="{FF2B5EF4-FFF2-40B4-BE49-F238E27FC236}">
                  <a16:creationId xmlns:a16="http://schemas.microsoft.com/office/drawing/2014/main" id="{00000000-0008-0000-0200-00000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26</xdr:row>
          <xdr:rowOff>0</xdr:rowOff>
        </xdr:from>
        <xdr:to>
          <xdr:col>3</xdr:col>
          <xdr:colOff>514350</xdr:colOff>
          <xdr:row>26</xdr:row>
          <xdr:rowOff>171450</xdr:rowOff>
        </xdr:to>
        <xdr:sp macro="" textlink="">
          <xdr:nvSpPr>
            <xdr:cNvPr id="9482" name="Check Box 266" hidden="1">
              <a:extLst>
                <a:ext uri="{63B3BB69-23CF-44E3-9099-C40C66FF867C}">
                  <a14:compatExt spid="_x0000_s9482"/>
                </a:ext>
                <a:ext uri="{FF2B5EF4-FFF2-40B4-BE49-F238E27FC236}">
                  <a16:creationId xmlns:a16="http://schemas.microsoft.com/office/drawing/2014/main" id="{00000000-0008-0000-0200-00000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32</xdr:row>
          <xdr:rowOff>0</xdr:rowOff>
        </xdr:from>
        <xdr:to>
          <xdr:col>3</xdr:col>
          <xdr:colOff>514350</xdr:colOff>
          <xdr:row>32</xdr:row>
          <xdr:rowOff>171450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2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33</xdr:row>
          <xdr:rowOff>0</xdr:rowOff>
        </xdr:from>
        <xdr:to>
          <xdr:col>3</xdr:col>
          <xdr:colOff>514350</xdr:colOff>
          <xdr:row>33</xdr:row>
          <xdr:rowOff>171450</xdr:rowOff>
        </xdr:to>
        <xdr:sp macro="" textlink="">
          <xdr:nvSpPr>
            <xdr:cNvPr id="9486" name="Check Box 270" hidden="1">
              <a:extLst>
                <a:ext uri="{63B3BB69-23CF-44E3-9099-C40C66FF867C}">
                  <a14:compatExt spid="_x0000_s9486"/>
                </a:ext>
                <a:ext uri="{FF2B5EF4-FFF2-40B4-BE49-F238E27FC236}">
                  <a16:creationId xmlns:a16="http://schemas.microsoft.com/office/drawing/2014/main" id="{00000000-0008-0000-0200-00000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14</xdr:row>
          <xdr:rowOff>0</xdr:rowOff>
        </xdr:from>
        <xdr:to>
          <xdr:col>3</xdr:col>
          <xdr:colOff>514350</xdr:colOff>
          <xdr:row>14</xdr:row>
          <xdr:rowOff>171450</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2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27</xdr:row>
          <xdr:rowOff>0</xdr:rowOff>
        </xdr:from>
        <xdr:to>
          <xdr:col>3</xdr:col>
          <xdr:colOff>514350</xdr:colOff>
          <xdr:row>27</xdr:row>
          <xdr:rowOff>171450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2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28</xdr:row>
          <xdr:rowOff>0</xdr:rowOff>
        </xdr:from>
        <xdr:to>
          <xdr:col>3</xdr:col>
          <xdr:colOff>514350</xdr:colOff>
          <xdr:row>28</xdr:row>
          <xdr:rowOff>171450</xdr:rowOff>
        </xdr:to>
        <xdr:sp macro="" textlink="">
          <xdr:nvSpPr>
            <xdr:cNvPr id="9492" name="Check Box 276" hidden="1">
              <a:extLst>
                <a:ext uri="{63B3BB69-23CF-44E3-9099-C40C66FF867C}">
                  <a14:compatExt spid="_x0000_s9492"/>
                </a:ext>
                <a:ext uri="{FF2B5EF4-FFF2-40B4-BE49-F238E27FC236}">
                  <a16:creationId xmlns:a16="http://schemas.microsoft.com/office/drawing/2014/main" id="{00000000-0008-0000-0200-00001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29</xdr:row>
          <xdr:rowOff>0</xdr:rowOff>
        </xdr:from>
        <xdr:to>
          <xdr:col>3</xdr:col>
          <xdr:colOff>514350</xdr:colOff>
          <xdr:row>29</xdr:row>
          <xdr:rowOff>171450</xdr:rowOff>
        </xdr:to>
        <xdr:sp macro="" textlink="">
          <xdr:nvSpPr>
            <xdr:cNvPr id="9494" name="Check Box 278" hidden="1">
              <a:extLst>
                <a:ext uri="{63B3BB69-23CF-44E3-9099-C40C66FF867C}">
                  <a14:compatExt spid="_x0000_s9494"/>
                </a:ext>
                <a:ext uri="{FF2B5EF4-FFF2-40B4-BE49-F238E27FC236}">
                  <a16:creationId xmlns:a16="http://schemas.microsoft.com/office/drawing/2014/main" id="{00000000-0008-0000-0200-00001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30</xdr:row>
          <xdr:rowOff>0</xdr:rowOff>
        </xdr:from>
        <xdr:to>
          <xdr:col>3</xdr:col>
          <xdr:colOff>514350</xdr:colOff>
          <xdr:row>30</xdr:row>
          <xdr:rowOff>171450</xdr:rowOff>
        </xdr:to>
        <xdr:sp macro="" textlink="">
          <xdr:nvSpPr>
            <xdr:cNvPr id="9496" name="Check Box 280" hidden="1">
              <a:extLst>
                <a:ext uri="{63B3BB69-23CF-44E3-9099-C40C66FF867C}">
                  <a14:compatExt spid="_x0000_s9496"/>
                </a:ext>
                <a:ext uri="{FF2B5EF4-FFF2-40B4-BE49-F238E27FC236}">
                  <a16:creationId xmlns:a16="http://schemas.microsoft.com/office/drawing/2014/main" id="{00000000-0008-0000-0200-00001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0</xdr:rowOff>
        </xdr:from>
        <xdr:to>
          <xdr:col>3</xdr:col>
          <xdr:colOff>514350</xdr:colOff>
          <xdr:row>31</xdr:row>
          <xdr:rowOff>171450</xdr:rowOff>
        </xdr:to>
        <xdr:sp macro="" textlink="">
          <xdr:nvSpPr>
            <xdr:cNvPr id="9498" name="Check Box 282" hidden="1">
              <a:extLst>
                <a:ext uri="{63B3BB69-23CF-44E3-9099-C40C66FF867C}">
                  <a14:compatExt spid="_x0000_s9498"/>
                </a:ext>
                <a:ext uri="{FF2B5EF4-FFF2-40B4-BE49-F238E27FC236}">
                  <a16:creationId xmlns:a16="http://schemas.microsoft.com/office/drawing/2014/main" id="{00000000-0008-0000-0200-00001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0</xdr:colOff>
      <xdr:row>0</xdr:row>
      <xdr:rowOff>0</xdr:rowOff>
    </xdr:from>
    <xdr:to>
      <xdr:col>0</xdr:col>
      <xdr:colOff>2343150</xdr:colOff>
      <xdr:row>4</xdr:row>
      <xdr:rowOff>76200</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228600</xdr:colOff>
      <xdr:row>4</xdr:row>
      <xdr:rowOff>76200</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3171825</xdr:colOff>
          <xdr:row>29</xdr:row>
          <xdr:rowOff>0</xdr:rowOff>
        </xdr:from>
        <xdr:to>
          <xdr:col>1</xdr:col>
          <xdr:colOff>3305175</xdr:colOff>
          <xdr:row>30</xdr:row>
          <xdr:rowOff>28575</xdr:rowOff>
        </xdr:to>
        <xdr:sp macro="" textlink="">
          <xdr:nvSpPr>
            <xdr:cNvPr id="13313" name="CheckBox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0</xdr:row>
      <xdr:rowOff>0</xdr:rowOff>
    </xdr:from>
    <xdr:to>
      <xdr:col>1</xdr:col>
      <xdr:colOff>2057400</xdr:colOff>
      <xdr:row>4</xdr:row>
      <xdr:rowOff>9525</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3143250</xdr:colOff>
          <xdr:row>22</xdr:row>
          <xdr:rowOff>47625</xdr:rowOff>
        </xdr:from>
        <xdr:to>
          <xdr:col>2</xdr:col>
          <xdr:colOff>19050</xdr:colOff>
          <xdr:row>22</xdr:row>
          <xdr:rowOff>257175</xdr:rowOff>
        </xdr:to>
        <xdr:sp macro="" textlink="">
          <xdr:nvSpPr>
            <xdr:cNvPr id="14337" name="CheckBox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0</xdr:colOff>
      <xdr:row>0</xdr:row>
      <xdr:rowOff>0</xdr:rowOff>
    </xdr:from>
    <xdr:to>
      <xdr:col>1</xdr:col>
      <xdr:colOff>1590675</xdr:colOff>
      <xdr:row>4</xdr:row>
      <xdr:rowOff>76200</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200025</xdr:colOff>
      <xdr:row>1</xdr:row>
      <xdr:rowOff>274676</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0"/>
          <a:ext cx="2019300" cy="7223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123824</xdr:colOff>
      <xdr:row>1</xdr:row>
      <xdr:rowOff>47624</xdr:rowOff>
    </xdr:from>
    <xdr:to>
      <xdr:col>5</xdr:col>
      <xdr:colOff>38099</xdr:colOff>
      <xdr:row>3</xdr:row>
      <xdr:rowOff>104396</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4" y="238124"/>
          <a:ext cx="1647825" cy="523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2343150</xdr:colOff>
      <xdr:row>4</xdr:row>
      <xdr:rowOff>66675</xdr:rowOff>
    </xdr:to>
    <xdr:pic>
      <xdr:nvPicPr>
        <xdr:cNvPr id="2" name="Picture 31" descr="C:\Users\velascoa\AppData\Local\Microsoft\Windows\INetCache\Content.Outlook\AHSC815B\RGB-Logo-w_tagline (002).jp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31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2.emf"/><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control" Target="../activeX/activeX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178"/>
  <sheetViews>
    <sheetView showGridLines="0" tabSelected="1" zoomScaleNormal="100" workbookViewId="0">
      <selection activeCell="B45" sqref="B45"/>
    </sheetView>
  </sheetViews>
  <sheetFormatPr defaultColWidth="9.140625" defaultRowHeight="12.75" x14ac:dyDescent="0.2"/>
  <cols>
    <col min="1" max="1" width="68.5703125" style="274" customWidth="1"/>
    <col min="2" max="2" width="41.7109375" style="273" customWidth="1"/>
    <col min="3" max="3" width="10" style="273" customWidth="1"/>
    <col min="4" max="4" width="10.140625" style="273" customWidth="1"/>
    <col min="5" max="5" width="7.7109375" style="273" customWidth="1"/>
    <col min="6" max="6" width="25.7109375" style="273" customWidth="1"/>
    <col min="7" max="7" width="46.42578125" style="273" customWidth="1"/>
    <col min="8" max="8" width="25.7109375" style="273" customWidth="1"/>
    <col min="9" max="9" width="13.5703125" style="273" hidden="1" customWidth="1"/>
    <col min="10" max="10" width="25.7109375" style="273" customWidth="1"/>
    <col min="11" max="16384" width="9.140625" style="273"/>
  </cols>
  <sheetData>
    <row r="1" spans="1:9" ht="75" customHeight="1" x14ac:dyDescent="0.25">
      <c r="A1" s="271" t="s">
        <v>432</v>
      </c>
      <c r="B1" s="272"/>
      <c r="C1" s="338"/>
      <c r="D1" s="339"/>
      <c r="F1" s="330" t="s">
        <v>314</v>
      </c>
      <c r="G1" s="331"/>
      <c r="I1" s="273" t="s">
        <v>2</v>
      </c>
    </row>
    <row r="2" spans="1:9" ht="13.5" customHeight="1" x14ac:dyDescent="0.2">
      <c r="D2" s="275"/>
      <c r="F2" s="332"/>
      <c r="G2" s="333"/>
      <c r="I2" s="273" t="s">
        <v>284</v>
      </c>
    </row>
    <row r="3" spans="1:9" ht="12.75" customHeight="1" x14ac:dyDescent="0.2">
      <c r="A3" s="340" t="s">
        <v>386</v>
      </c>
      <c r="B3" s="341"/>
      <c r="C3" s="341"/>
      <c r="D3" s="342"/>
      <c r="F3" s="332"/>
      <c r="G3" s="333"/>
      <c r="I3" s="273" t="s">
        <v>3</v>
      </c>
    </row>
    <row r="4" spans="1:9" ht="12.75" customHeight="1" x14ac:dyDescent="0.2">
      <c r="A4" s="276"/>
      <c r="B4" s="277"/>
      <c r="C4" s="277"/>
      <c r="D4" s="278"/>
      <c r="F4" s="332"/>
      <c r="G4" s="333"/>
      <c r="I4" s="273" t="s">
        <v>285</v>
      </c>
    </row>
    <row r="5" spans="1:9" ht="14.25" x14ac:dyDescent="0.2">
      <c r="A5" s="279" t="s">
        <v>328</v>
      </c>
      <c r="B5" s="11"/>
      <c r="C5" s="281"/>
      <c r="D5" s="282"/>
      <c r="F5" s="332"/>
      <c r="G5" s="333"/>
      <c r="I5" s="273" t="s">
        <v>276</v>
      </c>
    </row>
    <row r="6" spans="1:9" ht="15" thickBot="1" x14ac:dyDescent="0.25">
      <c r="A6" s="279" t="s">
        <v>329</v>
      </c>
      <c r="B6" s="280" t="s">
        <v>390</v>
      </c>
      <c r="C6" s="281"/>
      <c r="D6" s="282"/>
      <c r="F6" s="334"/>
      <c r="G6" s="335"/>
    </row>
    <row r="7" spans="1:9" ht="14.25" x14ac:dyDescent="0.2">
      <c r="A7" s="279" t="s">
        <v>330</v>
      </c>
      <c r="B7" s="283" t="s">
        <v>391</v>
      </c>
      <c r="C7" s="281"/>
      <c r="D7" s="282"/>
    </row>
    <row r="8" spans="1:9" ht="14.25" x14ac:dyDescent="0.2">
      <c r="A8" s="279" t="s">
        <v>331</v>
      </c>
      <c r="B8" s="12"/>
      <c r="C8" s="285"/>
      <c r="D8" s="282"/>
    </row>
    <row r="9" spans="1:9" ht="14.25" x14ac:dyDescent="0.2">
      <c r="A9" s="279" t="s">
        <v>332</v>
      </c>
      <c r="B9" s="284" t="s">
        <v>106</v>
      </c>
      <c r="C9" s="285"/>
      <c r="D9" s="282"/>
      <c r="I9" s="273" t="s">
        <v>241</v>
      </c>
    </row>
    <row r="10" spans="1:9" ht="14.25" x14ac:dyDescent="0.2">
      <c r="A10" s="279" t="s">
        <v>333</v>
      </c>
      <c r="B10" s="284" t="s">
        <v>106</v>
      </c>
      <c r="C10" s="281"/>
      <c r="D10" s="282"/>
      <c r="I10" s="273" t="s">
        <v>106</v>
      </c>
    </row>
    <row r="11" spans="1:9" ht="14.25" x14ac:dyDescent="0.2">
      <c r="A11" s="279"/>
      <c r="B11" s="285"/>
      <c r="C11" s="285"/>
      <c r="D11" s="282"/>
    </row>
    <row r="12" spans="1:9" ht="14.25" x14ac:dyDescent="0.2">
      <c r="A12" s="286" t="s">
        <v>0</v>
      </c>
      <c r="B12" s="281"/>
      <c r="C12" s="281"/>
      <c r="D12" s="282"/>
      <c r="I12" s="273" t="s">
        <v>241</v>
      </c>
    </row>
    <row r="13" spans="1:9" ht="14.25" x14ac:dyDescent="0.2">
      <c r="A13" s="279"/>
      <c r="B13" s="287"/>
      <c r="C13" s="281"/>
      <c r="D13" s="282"/>
      <c r="I13" s="273" t="s">
        <v>106</v>
      </c>
    </row>
    <row r="14" spans="1:9" ht="14.25" x14ac:dyDescent="0.2">
      <c r="A14" s="279" t="s">
        <v>400</v>
      </c>
      <c r="B14" s="13"/>
      <c r="C14" s="281"/>
      <c r="D14" s="282"/>
      <c r="I14" s="273" t="s">
        <v>1</v>
      </c>
    </row>
    <row r="15" spans="1:9" ht="14.25" x14ac:dyDescent="0.2">
      <c r="A15" s="279" t="s">
        <v>318</v>
      </c>
      <c r="B15" s="13"/>
      <c r="C15" s="281"/>
      <c r="D15" s="282"/>
    </row>
    <row r="16" spans="1:9" ht="14.25" x14ac:dyDescent="0.2">
      <c r="A16" s="279" t="s">
        <v>319</v>
      </c>
      <c r="B16" s="14"/>
      <c r="C16" s="288"/>
      <c r="D16" s="282"/>
      <c r="I16" s="273" t="s">
        <v>254</v>
      </c>
    </row>
    <row r="17" spans="1:9" ht="14.25" x14ac:dyDescent="0.2">
      <c r="A17" s="279" t="s">
        <v>320</v>
      </c>
      <c r="B17" s="12"/>
      <c r="C17" s="285"/>
      <c r="D17" s="282"/>
      <c r="I17" s="273" t="s">
        <v>257</v>
      </c>
    </row>
    <row r="18" spans="1:9" ht="14.25" x14ac:dyDescent="0.2">
      <c r="A18" s="279" t="s">
        <v>321</v>
      </c>
      <c r="B18" s="13"/>
      <c r="C18" s="281"/>
      <c r="D18" s="282"/>
      <c r="I18" s="273" t="s">
        <v>255</v>
      </c>
    </row>
    <row r="19" spans="1:9" ht="14.25" x14ac:dyDescent="0.2">
      <c r="A19" s="279" t="s">
        <v>322</v>
      </c>
      <c r="B19" s="13"/>
      <c r="C19" s="281"/>
      <c r="D19" s="282"/>
      <c r="I19" s="273" t="s">
        <v>256</v>
      </c>
    </row>
    <row r="20" spans="1:9" ht="14.25" x14ac:dyDescent="0.2">
      <c r="A20" s="279" t="s">
        <v>323</v>
      </c>
      <c r="B20" s="15"/>
      <c r="C20" s="289"/>
      <c r="D20" s="282"/>
      <c r="I20" s="273" t="s">
        <v>250</v>
      </c>
    </row>
    <row r="21" spans="1:9" ht="14.25" x14ac:dyDescent="0.2">
      <c r="A21" s="279" t="s">
        <v>324</v>
      </c>
      <c r="B21" s="15"/>
      <c r="C21" s="289"/>
      <c r="D21" s="282"/>
    </row>
    <row r="22" spans="1:9" ht="14.25" x14ac:dyDescent="0.2">
      <c r="A22" s="279" t="s">
        <v>325</v>
      </c>
      <c r="B22" s="70"/>
      <c r="C22" s="290"/>
      <c r="D22" s="282"/>
    </row>
    <row r="23" spans="1:9" ht="15" customHeight="1" x14ac:dyDescent="0.2">
      <c r="A23" s="279" t="s">
        <v>326</v>
      </c>
      <c r="B23" s="70"/>
      <c r="C23" s="281"/>
      <c r="D23" s="282"/>
    </row>
    <row r="24" spans="1:9" ht="14.25" x14ac:dyDescent="0.2">
      <c r="A24" s="279" t="s">
        <v>327</v>
      </c>
      <c r="B24" s="71"/>
      <c r="C24" s="281"/>
      <c r="D24" s="291" t="str">
        <f>IF(B24="Colorado Resident &amp; US Citizen",1,IF(B24="Colorado Resident &amp; Lawfully Present",2,IF(B24="Migrant Farm Worker &amp; US Citizen",3,IF(B24="Migrant Farm Worker &amp; Lawfully Present",4,IF(B24="Counted in Household Size Only",5,"")))))</f>
        <v/>
      </c>
    </row>
    <row r="25" spans="1:9" ht="14.25" x14ac:dyDescent="0.2">
      <c r="A25" s="292"/>
      <c r="B25" s="281"/>
      <c r="C25" s="281"/>
      <c r="D25" s="282"/>
    </row>
    <row r="26" spans="1:9" ht="45" customHeight="1" x14ac:dyDescent="0.2">
      <c r="A26" s="293" t="s">
        <v>252</v>
      </c>
      <c r="B26" s="281"/>
      <c r="C26" s="343" t="s">
        <v>263</v>
      </c>
      <c r="D26" s="344"/>
    </row>
    <row r="27" spans="1:9" ht="14.25" x14ac:dyDescent="0.2">
      <c r="A27" s="279" t="s">
        <v>409</v>
      </c>
      <c r="B27" s="70"/>
      <c r="C27" s="281"/>
      <c r="D27" s="291" t="str">
        <f>IF(OR(B27="yes",B28="yes"),"A","")</f>
        <v/>
      </c>
    </row>
    <row r="28" spans="1:9" ht="14.25" x14ac:dyDescent="0.2">
      <c r="A28" s="279"/>
      <c r="B28" s="270"/>
      <c r="C28" s="281"/>
      <c r="D28" s="282"/>
    </row>
    <row r="29" spans="1:9" ht="14.25" x14ac:dyDescent="0.2">
      <c r="A29" s="279" t="s">
        <v>334</v>
      </c>
      <c r="B29" s="71"/>
      <c r="C29" s="281"/>
      <c r="D29" s="291" t="str">
        <f>IF(D27="",IF(AND(B29="no",B30="yes",B31="no"),"B",""),"")</f>
        <v/>
      </c>
    </row>
    <row r="30" spans="1:9" s="299" customFormat="1" ht="14.25" x14ac:dyDescent="0.2">
      <c r="A30" s="295"/>
      <c r="B30" s="296"/>
      <c r="C30" s="297"/>
      <c r="D30" s="298"/>
    </row>
    <row r="31" spans="1:9" s="299" customFormat="1" ht="14.25" x14ac:dyDescent="0.2">
      <c r="A31" s="295"/>
      <c r="B31" s="296"/>
      <c r="C31" s="297"/>
      <c r="D31" s="298"/>
    </row>
    <row r="32" spans="1:9" s="299" customFormat="1" ht="14.25" x14ac:dyDescent="0.2">
      <c r="A32" s="295"/>
      <c r="B32" s="296"/>
      <c r="C32" s="297"/>
      <c r="D32" s="300"/>
    </row>
    <row r="33" spans="1:7" s="299" customFormat="1" ht="14.25" customHeight="1" x14ac:dyDescent="0.2">
      <c r="A33" s="295"/>
      <c r="B33" s="294"/>
      <c r="C33" s="297"/>
      <c r="D33" s="301"/>
    </row>
    <row r="34" spans="1:7" ht="14.25" x14ac:dyDescent="0.2">
      <c r="A34" s="279" t="s">
        <v>335</v>
      </c>
      <c r="B34" s="13"/>
      <c r="C34" s="281"/>
      <c r="D34" s="282"/>
    </row>
    <row r="35" spans="1:7" ht="14.25" x14ac:dyDescent="0.2">
      <c r="A35" s="279" t="s">
        <v>336</v>
      </c>
      <c r="B35" s="13"/>
      <c r="C35" s="281"/>
      <c r="D35" s="282"/>
    </row>
    <row r="36" spans="1:7" ht="14.25" x14ac:dyDescent="0.2">
      <c r="A36" s="279" t="s">
        <v>337</v>
      </c>
      <c r="B36" s="13"/>
      <c r="C36" s="281"/>
      <c r="D36" s="282"/>
    </row>
    <row r="37" spans="1:7" ht="14.25" x14ac:dyDescent="0.2">
      <c r="A37" s="279" t="s">
        <v>338</v>
      </c>
      <c r="B37" s="13"/>
      <c r="C37" s="281"/>
      <c r="D37" s="282" t="str">
        <f>IF(AND(D27="",D29="",D32="",D33=""),IF(AND(B37="yes",OR(B34="Yes",B35="Yes")),"E",""),"")</f>
        <v/>
      </c>
    </row>
    <row r="38" spans="1:7" ht="14.25" x14ac:dyDescent="0.2">
      <c r="A38" s="279" t="s">
        <v>339</v>
      </c>
      <c r="B38" s="13"/>
      <c r="C38" s="281"/>
      <c r="D38" s="302" t="str">
        <f>IF(AND(D27="",D29="",D32="",D33="",D37=""),IF(B38&gt;0,"F",""),"")</f>
        <v/>
      </c>
    </row>
    <row r="39" spans="1:7" ht="15" thickBot="1" x14ac:dyDescent="0.25">
      <c r="A39" s="303"/>
      <c r="B39" s="304"/>
      <c r="C39" s="304"/>
      <c r="D39" s="305"/>
    </row>
    <row r="40" spans="1:7" ht="15" thickBot="1" x14ac:dyDescent="0.25">
      <c r="A40" s="306"/>
      <c r="B40" s="306"/>
      <c r="C40" s="306"/>
      <c r="D40" s="306"/>
    </row>
    <row r="41" spans="1:7" ht="14.25" x14ac:dyDescent="0.2">
      <c r="A41" s="307" t="s">
        <v>275</v>
      </c>
      <c r="B41" s="308"/>
      <c r="C41" s="308"/>
      <c r="D41" s="309"/>
    </row>
    <row r="42" spans="1:7" ht="14.25" x14ac:dyDescent="0.2">
      <c r="A42" s="279" t="s">
        <v>340</v>
      </c>
      <c r="B42" s="11"/>
      <c r="C42" s="281"/>
      <c r="D42" s="282"/>
    </row>
    <row r="43" spans="1:7" ht="14.25" x14ac:dyDescent="0.2">
      <c r="A43" s="279" t="s">
        <v>313</v>
      </c>
      <c r="B43" s="13"/>
      <c r="C43" s="281"/>
      <c r="D43" s="291" t="str">
        <f>IF(B43="Spouse",2,IF(B43="Minor",3,IF(B43="Senior",4,IF(B43="Adult Student",5,IF(B43="Other",6,"")))))</f>
        <v/>
      </c>
      <c r="E43" s="310"/>
    </row>
    <row r="44" spans="1:7" ht="14.25" x14ac:dyDescent="0.2">
      <c r="A44" s="279" t="s">
        <v>341</v>
      </c>
      <c r="B44" s="16"/>
      <c r="C44" s="311"/>
      <c r="D44" s="282"/>
    </row>
    <row r="45" spans="1:7" ht="14.25" x14ac:dyDescent="0.2">
      <c r="A45" s="279" t="s">
        <v>342</v>
      </c>
      <c r="B45" s="13"/>
      <c r="C45" s="281"/>
      <c r="D45" s="282"/>
    </row>
    <row r="46" spans="1:7" ht="14.25" x14ac:dyDescent="0.2">
      <c r="A46" s="279" t="s">
        <v>277</v>
      </c>
      <c r="B46" s="14"/>
      <c r="C46" s="288"/>
      <c r="D46" s="282"/>
    </row>
    <row r="47" spans="1:7" ht="14.25" x14ac:dyDescent="0.2">
      <c r="A47" s="279" t="s">
        <v>343</v>
      </c>
      <c r="B47" s="11"/>
      <c r="C47" s="281"/>
      <c r="D47" s="291" t="str">
        <f>IF(B47="Colorado Resident &amp; US Citizen",1,IF(B47="Colorado Resident &amp; Lawfully Present",2,IF(B47="Migrant Farm Worker &amp; US Citizen",3,IF(B47="Migrant Farm Worker &amp; Lawfully Present",4,IF(B47="Counted in Household Size Only",5,"")))))</f>
        <v/>
      </c>
      <c r="E47" s="312"/>
      <c r="F47" s="312"/>
      <c r="G47" s="312"/>
    </row>
    <row r="48" spans="1:7" s="312" customFormat="1" ht="14.25" x14ac:dyDescent="0.2">
      <c r="A48" s="279"/>
      <c r="B48" s="281"/>
      <c r="C48" s="281"/>
      <c r="D48" s="282"/>
    </row>
    <row r="49" spans="1:7" s="312" customFormat="1" ht="45" customHeight="1" x14ac:dyDescent="0.2">
      <c r="A49" s="293" t="s">
        <v>252</v>
      </c>
      <c r="B49" s="281"/>
      <c r="C49" s="343" t="s">
        <v>263</v>
      </c>
      <c r="D49" s="344"/>
      <c r="E49" s="345" t="s">
        <v>434</v>
      </c>
      <c r="F49" s="346"/>
      <c r="G49" s="346"/>
    </row>
    <row r="50" spans="1:7" s="312" customFormat="1" ht="14.25" x14ac:dyDescent="0.2">
      <c r="A50" s="279" t="s">
        <v>409</v>
      </c>
      <c r="B50" s="70"/>
      <c r="C50" s="281"/>
      <c r="D50" s="291" t="str">
        <f>IF(OR(B50="yes",B51="yes"),"A","")</f>
        <v/>
      </c>
    </row>
    <row r="51" spans="1:7" s="312" customFormat="1" ht="14.25" x14ac:dyDescent="0.2">
      <c r="A51" s="279"/>
      <c r="B51" s="294"/>
      <c r="C51" s="281"/>
      <c r="D51" s="282"/>
    </row>
    <row r="52" spans="1:7" s="312" customFormat="1" ht="14.25" x14ac:dyDescent="0.2">
      <c r="A52" s="279" t="s">
        <v>334</v>
      </c>
      <c r="B52" s="71"/>
      <c r="C52" s="281"/>
      <c r="D52" s="291" t="str">
        <f>IF(D50="",IF(AND(B52="no",B53="yes",B54="no"),"B",""),"")</f>
        <v/>
      </c>
    </row>
    <row r="53" spans="1:7" s="312" customFormat="1" ht="14.25" x14ac:dyDescent="0.2">
      <c r="A53" s="295"/>
      <c r="B53" s="296"/>
      <c r="C53" s="281"/>
      <c r="D53" s="282"/>
    </row>
    <row r="54" spans="1:7" s="312" customFormat="1" ht="14.25" x14ac:dyDescent="0.2">
      <c r="A54" s="295"/>
      <c r="B54" s="296"/>
      <c r="C54" s="281"/>
      <c r="D54" s="282"/>
    </row>
    <row r="55" spans="1:7" s="312" customFormat="1" ht="14.25" x14ac:dyDescent="0.2">
      <c r="A55" s="295"/>
      <c r="B55" s="296"/>
      <c r="C55" s="281"/>
      <c r="D55" s="291" t="str">
        <f>IF(AND(D50="",D52=""),IF(B55="yes","C",""),"")</f>
        <v/>
      </c>
    </row>
    <row r="56" spans="1:7" s="312" customFormat="1" ht="15" customHeight="1" x14ac:dyDescent="0.2">
      <c r="A56" s="295"/>
      <c r="B56" s="294"/>
      <c r="C56" s="281"/>
      <c r="D56" s="302" t="str">
        <f>IF(AND(D50="",D52="",D55=""),IF(AND(B56="yes", OR(B58="yes",B57="yes")),"",IF(AND(B56="yes",AND(B57="no",B58="no",B59="no")),"D","")),"")</f>
        <v/>
      </c>
    </row>
    <row r="57" spans="1:7" s="312" customFormat="1" ht="14.25" x14ac:dyDescent="0.2">
      <c r="A57" s="279" t="s">
        <v>335</v>
      </c>
      <c r="B57" s="13"/>
      <c r="C57" s="281"/>
      <c r="D57" s="282"/>
    </row>
    <row r="58" spans="1:7" s="312" customFormat="1" ht="14.25" x14ac:dyDescent="0.2">
      <c r="A58" s="279" t="s">
        <v>336</v>
      </c>
      <c r="B58" s="13"/>
      <c r="C58" s="281"/>
      <c r="D58" s="282"/>
    </row>
    <row r="59" spans="1:7" s="312" customFormat="1" ht="14.25" x14ac:dyDescent="0.2">
      <c r="A59" s="279" t="s">
        <v>337</v>
      </c>
      <c r="B59" s="13"/>
      <c r="C59" s="281"/>
      <c r="D59" s="282"/>
    </row>
    <row r="60" spans="1:7" s="312" customFormat="1" ht="14.25" x14ac:dyDescent="0.2">
      <c r="A60" s="279" t="s">
        <v>338</v>
      </c>
      <c r="B60" s="13"/>
      <c r="C60" s="281"/>
      <c r="D60" s="282" t="str">
        <f>IF(AND(D50="",D52="",D55="",D56=""),IF(AND(B60="yes",OR(B57="Yes",B58="Yes")),"E",""),"")</f>
        <v/>
      </c>
    </row>
    <row r="61" spans="1:7" s="312" customFormat="1" ht="14.25" x14ac:dyDescent="0.2">
      <c r="A61" s="279" t="s">
        <v>339</v>
      </c>
      <c r="B61" s="13"/>
      <c r="C61" s="281"/>
      <c r="D61" s="302" t="str">
        <f>IF(AND(D50="",D52="",D55="",D56="",D60=""),IF(B61&gt;0,"F",""),"")</f>
        <v/>
      </c>
    </row>
    <row r="62" spans="1:7" s="312" customFormat="1" ht="15" thickBot="1" x14ac:dyDescent="0.25">
      <c r="A62" s="279"/>
      <c r="B62" s="281"/>
      <c r="C62" s="281"/>
      <c r="D62" s="282"/>
    </row>
    <row r="63" spans="1:7" s="312" customFormat="1" ht="15" thickBot="1" x14ac:dyDescent="0.25">
      <c r="A63" s="306"/>
      <c r="B63" s="306"/>
      <c r="C63" s="306"/>
      <c r="D63" s="306"/>
    </row>
    <row r="64" spans="1:7" s="312" customFormat="1" ht="14.25" x14ac:dyDescent="0.2">
      <c r="A64" s="307" t="s">
        <v>278</v>
      </c>
      <c r="B64" s="308"/>
      <c r="C64" s="308"/>
      <c r="D64" s="309"/>
    </row>
    <row r="65" spans="1:4" s="312" customFormat="1" ht="14.25" x14ac:dyDescent="0.2">
      <c r="A65" s="279" t="s">
        <v>340</v>
      </c>
      <c r="B65" s="11"/>
      <c r="C65" s="281"/>
      <c r="D65" s="282"/>
    </row>
    <row r="66" spans="1:4" s="312" customFormat="1" ht="14.25" x14ac:dyDescent="0.2">
      <c r="A66" s="279" t="s">
        <v>313</v>
      </c>
      <c r="B66" s="13"/>
      <c r="C66" s="281"/>
      <c r="D66" s="291" t="str">
        <f>IF(B66="Spouse",2,IF(B66="Minor",3,IF(B66="Senior",4,IF(B66="Adult Student",5,IF(B66="Other",6,"")))))</f>
        <v/>
      </c>
    </row>
    <row r="67" spans="1:4" s="312" customFormat="1" ht="14.25" x14ac:dyDescent="0.2">
      <c r="A67" s="279" t="s">
        <v>341</v>
      </c>
      <c r="B67" s="16"/>
      <c r="C67" s="311"/>
      <c r="D67" s="282"/>
    </row>
    <row r="68" spans="1:4" s="312" customFormat="1" ht="14.25" x14ac:dyDescent="0.2">
      <c r="A68" s="279" t="s">
        <v>342</v>
      </c>
      <c r="B68" s="13"/>
      <c r="C68" s="281"/>
      <c r="D68" s="282"/>
    </row>
    <row r="69" spans="1:4" s="312" customFormat="1" ht="14.25" x14ac:dyDescent="0.2">
      <c r="A69" s="279" t="s">
        <v>277</v>
      </c>
      <c r="B69" s="14"/>
      <c r="C69" s="288"/>
      <c r="D69" s="282"/>
    </row>
    <row r="70" spans="1:4" s="312" customFormat="1" ht="14.25" x14ac:dyDescent="0.2">
      <c r="A70" s="279" t="s">
        <v>343</v>
      </c>
      <c r="B70" s="11"/>
      <c r="C70" s="281"/>
      <c r="D70" s="291" t="str">
        <f>IF(B70="Colorado Resident &amp; US Citizen",1,IF(B70="Colorado Resident &amp; Lawfully Present",2,IF(B70="Migrant Farm Worker &amp; US Citizen",3,IF(B70="Migrant Farm Worker &amp; Lawfully Present",4,IF(B70="Counted in Household Size Only",5,"")))))</f>
        <v/>
      </c>
    </row>
    <row r="71" spans="1:4" s="312" customFormat="1" ht="14.25" x14ac:dyDescent="0.2">
      <c r="A71" s="279"/>
      <c r="B71" s="281"/>
      <c r="C71" s="281"/>
      <c r="D71" s="282"/>
    </row>
    <row r="72" spans="1:4" s="312" customFormat="1" ht="45" customHeight="1" x14ac:dyDescent="0.2">
      <c r="A72" s="293" t="s">
        <v>252</v>
      </c>
      <c r="B72" s="281"/>
      <c r="C72" s="343" t="s">
        <v>263</v>
      </c>
      <c r="D72" s="344"/>
    </row>
    <row r="73" spans="1:4" s="312" customFormat="1" ht="14.25" x14ac:dyDescent="0.2">
      <c r="A73" s="279" t="s">
        <v>409</v>
      </c>
      <c r="B73" s="70"/>
      <c r="C73" s="281"/>
      <c r="D73" s="291" t="str">
        <f>IF(OR(B73="yes",B74="yes"),"A","")</f>
        <v/>
      </c>
    </row>
    <row r="74" spans="1:4" s="312" customFormat="1" ht="14.25" x14ac:dyDescent="0.2">
      <c r="A74" s="279"/>
      <c r="B74" s="294"/>
      <c r="C74" s="281"/>
      <c r="D74" s="282"/>
    </row>
    <row r="75" spans="1:4" s="312" customFormat="1" ht="14.25" x14ac:dyDescent="0.2">
      <c r="A75" s="279" t="s">
        <v>334</v>
      </c>
      <c r="B75" s="71"/>
      <c r="C75" s="281"/>
      <c r="D75" s="291" t="str">
        <f>IF(D73="",IF(AND(B75="no",B76="yes",B77="no"),"B",""),"")</f>
        <v/>
      </c>
    </row>
    <row r="76" spans="1:4" s="312" customFormat="1" ht="14.25" x14ac:dyDescent="0.2">
      <c r="A76" s="295"/>
      <c r="B76" s="296"/>
      <c r="C76" s="281"/>
      <c r="D76" s="282"/>
    </row>
    <row r="77" spans="1:4" s="312" customFormat="1" ht="14.25" x14ac:dyDescent="0.2">
      <c r="A77" s="295"/>
      <c r="B77" s="296"/>
      <c r="C77" s="281"/>
      <c r="D77" s="282"/>
    </row>
    <row r="78" spans="1:4" s="312" customFormat="1" ht="14.25" x14ac:dyDescent="0.2">
      <c r="A78" s="295"/>
      <c r="B78" s="296"/>
      <c r="C78" s="281"/>
      <c r="D78" s="291" t="str">
        <f>IF(AND(D73="",D75=""),IF(B78="yes","C",""),"")</f>
        <v/>
      </c>
    </row>
    <row r="79" spans="1:4" s="312" customFormat="1" ht="14.25" customHeight="1" x14ac:dyDescent="0.2">
      <c r="A79" s="295"/>
      <c r="B79" s="294"/>
      <c r="C79" s="281"/>
      <c r="D79" s="302" t="str">
        <f>IF(AND(D73="",D75="",D78=""),IF(AND(B79="yes", OR(B81="yes",B80="yes")),"",IF(AND(B79="yes",AND(B80="no",B81="no",B82="no")),"D","")),"")</f>
        <v/>
      </c>
    </row>
    <row r="80" spans="1:4" s="312" customFormat="1" ht="14.25" x14ac:dyDescent="0.2">
      <c r="A80" s="279" t="s">
        <v>335</v>
      </c>
      <c r="B80" s="13"/>
      <c r="C80" s="281"/>
      <c r="D80" s="282"/>
    </row>
    <row r="81" spans="1:4" s="312" customFormat="1" ht="14.25" x14ac:dyDescent="0.2">
      <c r="A81" s="279" t="s">
        <v>336</v>
      </c>
      <c r="B81" s="13"/>
      <c r="C81" s="281"/>
      <c r="D81" s="282"/>
    </row>
    <row r="82" spans="1:4" s="312" customFormat="1" ht="14.25" x14ac:dyDescent="0.2">
      <c r="A82" s="279" t="s">
        <v>337</v>
      </c>
      <c r="B82" s="13"/>
      <c r="C82" s="281"/>
      <c r="D82" s="282"/>
    </row>
    <row r="83" spans="1:4" s="312" customFormat="1" ht="14.25" x14ac:dyDescent="0.2">
      <c r="A83" s="279" t="s">
        <v>338</v>
      </c>
      <c r="B83" s="13"/>
      <c r="C83" s="281"/>
      <c r="D83" s="282" t="str">
        <f>IF(AND(D73="",D75="",D78="",D79=""),IF(AND(B83="yes",OR(B80="Yes",B81="Yes")),"E",""),"")</f>
        <v/>
      </c>
    </row>
    <row r="84" spans="1:4" s="312" customFormat="1" ht="14.25" x14ac:dyDescent="0.2">
      <c r="A84" s="279" t="s">
        <v>339</v>
      </c>
      <c r="B84" s="13"/>
      <c r="C84" s="281"/>
      <c r="D84" s="302" t="str">
        <f>IF(AND(D73="",D75="",D78="",D79="",D83=""),IF(B84&gt;0,"F",""),"")</f>
        <v/>
      </c>
    </row>
    <row r="85" spans="1:4" s="312" customFormat="1" ht="15" thickBot="1" x14ac:dyDescent="0.25">
      <c r="A85" s="303"/>
      <c r="B85" s="304"/>
      <c r="C85" s="304"/>
      <c r="D85" s="313"/>
    </row>
    <row r="86" spans="1:4" s="312" customFormat="1" ht="15" thickBot="1" x14ac:dyDescent="0.25">
      <c r="A86" s="306"/>
      <c r="B86" s="306"/>
      <c r="C86" s="306"/>
      <c r="D86" s="306"/>
    </row>
    <row r="87" spans="1:4" s="312" customFormat="1" ht="14.25" x14ac:dyDescent="0.2">
      <c r="A87" s="307" t="s">
        <v>279</v>
      </c>
      <c r="B87" s="308"/>
      <c r="C87" s="308"/>
      <c r="D87" s="309"/>
    </row>
    <row r="88" spans="1:4" s="312" customFormat="1" ht="14.25" x14ac:dyDescent="0.2">
      <c r="A88" s="279" t="s">
        <v>340</v>
      </c>
      <c r="B88" s="11"/>
      <c r="C88" s="281"/>
      <c r="D88" s="282"/>
    </row>
    <row r="89" spans="1:4" s="312" customFormat="1" ht="14.25" x14ac:dyDescent="0.2">
      <c r="A89" s="279" t="s">
        <v>313</v>
      </c>
      <c r="B89" s="13"/>
      <c r="C89" s="281"/>
      <c r="D89" s="291" t="str">
        <f>IF(B89="Spouse",2,IF(B89="Minor",3,IF(B89="Senior",4,IF(B89="Adult Student",5,IF(B89="Other",6,"")))))</f>
        <v/>
      </c>
    </row>
    <row r="90" spans="1:4" s="312" customFormat="1" ht="14.25" x14ac:dyDescent="0.2">
      <c r="A90" s="279" t="s">
        <v>341</v>
      </c>
      <c r="B90" s="16"/>
      <c r="C90" s="311"/>
      <c r="D90" s="282"/>
    </row>
    <row r="91" spans="1:4" s="312" customFormat="1" ht="14.25" x14ac:dyDescent="0.2">
      <c r="A91" s="279" t="s">
        <v>342</v>
      </c>
      <c r="B91" s="13"/>
      <c r="C91" s="281"/>
      <c r="D91" s="282"/>
    </row>
    <row r="92" spans="1:4" s="312" customFormat="1" ht="14.25" x14ac:dyDescent="0.2">
      <c r="A92" s="279" t="s">
        <v>277</v>
      </c>
      <c r="B92" s="14"/>
      <c r="C92" s="288"/>
      <c r="D92" s="282"/>
    </row>
    <row r="93" spans="1:4" s="312" customFormat="1" ht="14.25" x14ac:dyDescent="0.2">
      <c r="A93" s="279" t="s">
        <v>343</v>
      </c>
      <c r="B93" s="11"/>
      <c r="C93" s="281"/>
      <c r="D93" s="291" t="str">
        <f>IF(B93="Colorado Resident &amp; US Citizen",1,IF(B93="Colorado Resident &amp; Lawfully Present",2,IF(B93="Migrant Farm Worker &amp; US Citizen",3,IF(B93="Migrant Farm Worker &amp; Lawfully Present",4,IF(B93="Counted in Household Size Only",5,"")))))</f>
        <v/>
      </c>
    </row>
    <row r="94" spans="1:4" s="312" customFormat="1" ht="14.25" x14ac:dyDescent="0.2">
      <c r="A94" s="279"/>
      <c r="B94" s="281"/>
      <c r="C94" s="281"/>
      <c r="D94" s="282"/>
    </row>
    <row r="95" spans="1:4" s="312" customFormat="1" ht="45" customHeight="1" x14ac:dyDescent="0.2">
      <c r="A95" s="293" t="s">
        <v>252</v>
      </c>
      <c r="B95" s="281"/>
      <c r="C95" s="343" t="s">
        <v>263</v>
      </c>
      <c r="D95" s="344"/>
    </row>
    <row r="96" spans="1:4" s="312" customFormat="1" ht="14.25" x14ac:dyDescent="0.2">
      <c r="A96" s="279" t="s">
        <v>409</v>
      </c>
      <c r="B96" s="70"/>
      <c r="C96" s="281"/>
      <c r="D96" s="291" t="str">
        <f>IF(OR(B96="yes",B97="yes"),"A","")</f>
        <v/>
      </c>
    </row>
    <row r="97" spans="1:4" s="312" customFormat="1" ht="14.25" x14ac:dyDescent="0.2">
      <c r="A97" s="279"/>
      <c r="B97" s="294"/>
      <c r="C97" s="281"/>
      <c r="D97" s="282"/>
    </row>
    <row r="98" spans="1:4" s="312" customFormat="1" ht="14.25" x14ac:dyDescent="0.2">
      <c r="A98" s="279" t="s">
        <v>334</v>
      </c>
      <c r="B98" s="71"/>
      <c r="C98" s="281"/>
      <c r="D98" s="291" t="str">
        <f>IF(D96="",IF(AND(B98="no",B99="yes",B100="no"),"B",""),"")</f>
        <v/>
      </c>
    </row>
    <row r="99" spans="1:4" s="312" customFormat="1" ht="14.25" x14ac:dyDescent="0.2">
      <c r="A99" s="295"/>
      <c r="B99" s="296"/>
      <c r="C99" s="281"/>
      <c r="D99" s="282"/>
    </row>
    <row r="100" spans="1:4" s="312" customFormat="1" ht="14.25" x14ac:dyDescent="0.2">
      <c r="A100" s="295"/>
      <c r="B100" s="296"/>
      <c r="C100" s="281"/>
      <c r="D100" s="282"/>
    </row>
    <row r="101" spans="1:4" s="312" customFormat="1" ht="14.25" x14ac:dyDescent="0.2">
      <c r="A101" s="295"/>
      <c r="B101" s="296"/>
      <c r="C101" s="281"/>
      <c r="D101" s="291" t="str">
        <f>IF(AND(D96="",D98=""),IF(B101="yes","C",""),"")</f>
        <v/>
      </c>
    </row>
    <row r="102" spans="1:4" s="312" customFormat="1" ht="14.25" customHeight="1" x14ac:dyDescent="0.2">
      <c r="A102" s="295"/>
      <c r="B102" s="294"/>
      <c r="C102" s="281"/>
      <c r="D102" s="302" t="str">
        <f>IF(AND(D96="",D98="",D101=""),IF(AND(B102="yes", OR(B104="yes",B103="yes")),"",IF(AND(B102="yes",AND(B103="no",B104="no",B105="no")),"D","")),"")</f>
        <v/>
      </c>
    </row>
    <row r="103" spans="1:4" s="312" customFormat="1" ht="14.25" x14ac:dyDescent="0.2">
      <c r="A103" s="279" t="s">
        <v>335</v>
      </c>
      <c r="B103" s="13"/>
      <c r="C103" s="281"/>
      <c r="D103" s="282"/>
    </row>
    <row r="104" spans="1:4" s="312" customFormat="1" ht="14.25" x14ac:dyDescent="0.2">
      <c r="A104" s="279" t="s">
        <v>336</v>
      </c>
      <c r="B104" s="13"/>
      <c r="C104" s="281"/>
      <c r="D104" s="282"/>
    </row>
    <row r="105" spans="1:4" s="312" customFormat="1" ht="14.25" x14ac:dyDescent="0.2">
      <c r="A105" s="279" t="s">
        <v>337</v>
      </c>
      <c r="B105" s="13"/>
      <c r="C105" s="281"/>
      <c r="D105" s="282"/>
    </row>
    <row r="106" spans="1:4" s="312" customFormat="1" ht="14.25" x14ac:dyDescent="0.2">
      <c r="A106" s="279" t="s">
        <v>338</v>
      </c>
      <c r="B106" s="13"/>
      <c r="C106" s="281"/>
      <c r="D106" s="291" t="str">
        <f>IF(AND(D96="",D98="",D101="",D102=""),IF(AND(B106="yes",OR(B103="Yes",B104="Yes")),"E",""),"")</f>
        <v/>
      </c>
    </row>
    <row r="107" spans="1:4" s="312" customFormat="1" ht="14.25" x14ac:dyDescent="0.2">
      <c r="A107" s="279" t="s">
        <v>339</v>
      </c>
      <c r="B107" s="13"/>
      <c r="C107" s="281"/>
      <c r="D107" s="291" t="str">
        <f>IF(AND(D96="",D98="",D101="",D102="",D106=""),IF(B107&gt;0,"F",""),"")</f>
        <v/>
      </c>
    </row>
    <row r="108" spans="1:4" s="312" customFormat="1" ht="15" thickBot="1" x14ac:dyDescent="0.25">
      <c r="A108" s="303"/>
      <c r="B108" s="304"/>
      <c r="C108" s="304"/>
      <c r="D108" s="313"/>
    </row>
    <row r="109" spans="1:4" s="312" customFormat="1" ht="15" thickBot="1" x14ac:dyDescent="0.25">
      <c r="A109" s="306"/>
      <c r="B109" s="306"/>
      <c r="C109" s="306"/>
      <c r="D109" s="306"/>
    </row>
    <row r="110" spans="1:4" s="312" customFormat="1" ht="14.25" x14ac:dyDescent="0.2">
      <c r="A110" s="307" t="s">
        <v>280</v>
      </c>
      <c r="B110" s="308"/>
      <c r="C110" s="308"/>
      <c r="D110" s="309"/>
    </row>
    <row r="111" spans="1:4" s="312" customFormat="1" ht="14.25" x14ac:dyDescent="0.2">
      <c r="A111" s="279" t="s">
        <v>340</v>
      </c>
      <c r="B111" s="11"/>
      <c r="C111" s="281"/>
      <c r="D111" s="282"/>
    </row>
    <row r="112" spans="1:4" s="312" customFormat="1" ht="14.25" x14ac:dyDescent="0.2">
      <c r="A112" s="279" t="s">
        <v>313</v>
      </c>
      <c r="B112" s="13"/>
      <c r="C112" s="281"/>
      <c r="D112" s="291" t="str">
        <f>IF(B112="Spouse",2,IF(B112="Minor",3,IF(B112="Senior",4,IF(B112="Adult Student",5,IF(B112="Other",6,"")))))</f>
        <v/>
      </c>
    </row>
    <row r="113" spans="1:4" s="312" customFormat="1" ht="14.25" x14ac:dyDescent="0.2">
      <c r="A113" s="279" t="s">
        <v>341</v>
      </c>
      <c r="B113" s="16"/>
      <c r="C113" s="311"/>
      <c r="D113" s="282"/>
    </row>
    <row r="114" spans="1:4" s="312" customFormat="1" ht="14.25" x14ac:dyDescent="0.2">
      <c r="A114" s="279" t="s">
        <v>342</v>
      </c>
      <c r="B114" s="13"/>
      <c r="C114" s="281"/>
      <c r="D114" s="282"/>
    </row>
    <row r="115" spans="1:4" s="312" customFormat="1" ht="14.25" x14ac:dyDescent="0.2">
      <c r="A115" s="279" t="s">
        <v>277</v>
      </c>
      <c r="B115" s="14"/>
      <c r="C115" s="288"/>
      <c r="D115" s="282"/>
    </row>
    <row r="116" spans="1:4" s="312" customFormat="1" ht="14.25" x14ac:dyDescent="0.2">
      <c r="A116" s="279" t="s">
        <v>343</v>
      </c>
      <c r="B116" s="11"/>
      <c r="C116" s="281"/>
      <c r="D116" s="291" t="str">
        <f>IF(B116="Colorado Resident &amp; US Citizen",1,IF(B116="Colorado Resident &amp; Lawfully Present",2,IF(B116="Migrant Farm Worker &amp; US Citizen",3,IF(B116="Migrant Farm Worker &amp; Lawfully Present",4,IF(B116="Counted in Household Size Only",5,"")))))</f>
        <v/>
      </c>
    </row>
    <row r="117" spans="1:4" s="312" customFormat="1" ht="14.25" x14ac:dyDescent="0.2">
      <c r="A117" s="279"/>
      <c r="B117" s="281"/>
      <c r="C117" s="281"/>
      <c r="D117" s="282"/>
    </row>
    <row r="118" spans="1:4" s="312" customFormat="1" ht="45" customHeight="1" x14ac:dyDescent="0.2">
      <c r="A118" s="293" t="s">
        <v>252</v>
      </c>
      <c r="B118" s="281"/>
      <c r="C118" s="343" t="s">
        <v>263</v>
      </c>
      <c r="D118" s="344"/>
    </row>
    <row r="119" spans="1:4" s="312" customFormat="1" ht="14.25" x14ac:dyDescent="0.2">
      <c r="A119" s="279" t="s">
        <v>409</v>
      </c>
      <c r="B119" s="70"/>
      <c r="C119" s="281"/>
      <c r="D119" s="291" t="str">
        <f>IF(OR(B119="yes",B120="yes"),"A","")</f>
        <v/>
      </c>
    </row>
    <row r="120" spans="1:4" s="312" customFormat="1" ht="14.25" x14ac:dyDescent="0.2">
      <c r="A120" s="279"/>
      <c r="B120" s="294"/>
      <c r="C120" s="281"/>
      <c r="D120" s="282"/>
    </row>
    <row r="121" spans="1:4" s="312" customFormat="1" ht="14.25" x14ac:dyDescent="0.2">
      <c r="A121" s="279" t="s">
        <v>334</v>
      </c>
      <c r="B121" s="71"/>
      <c r="C121" s="281"/>
      <c r="D121" s="291" t="str">
        <f>IF(D119="",IF(AND(B121="no",B122="yes",B123="no"),"B",""),"")</f>
        <v/>
      </c>
    </row>
    <row r="122" spans="1:4" s="312" customFormat="1" ht="14.25" x14ac:dyDescent="0.2">
      <c r="A122" s="295"/>
      <c r="B122" s="296"/>
      <c r="C122" s="281"/>
      <c r="D122" s="282"/>
    </row>
    <row r="123" spans="1:4" s="312" customFormat="1" ht="14.25" x14ac:dyDescent="0.2">
      <c r="A123" s="295"/>
      <c r="B123" s="296"/>
      <c r="C123" s="281"/>
      <c r="D123" s="282"/>
    </row>
    <row r="124" spans="1:4" s="312" customFormat="1" ht="14.25" x14ac:dyDescent="0.2">
      <c r="A124" s="295"/>
      <c r="B124" s="296"/>
      <c r="C124" s="281"/>
      <c r="D124" s="291" t="str">
        <f>IF(AND(D119="",D121=""),IF(B124="yes","C",""),"")</f>
        <v/>
      </c>
    </row>
    <row r="125" spans="1:4" s="312" customFormat="1" ht="14.25" customHeight="1" x14ac:dyDescent="0.2">
      <c r="A125" s="295"/>
      <c r="B125" s="294"/>
      <c r="C125" s="281"/>
      <c r="D125" s="302" t="str">
        <f>IF(AND(D119="",D121="",D124=""),IF(AND(B125="yes", OR(B127="yes",B126="yes")),"",IF(AND(B125="yes",AND(B126="no",B127="no",B128="no")),"D","")),"")</f>
        <v/>
      </c>
    </row>
    <row r="126" spans="1:4" s="312" customFormat="1" ht="14.25" x14ac:dyDescent="0.2">
      <c r="A126" s="279" t="s">
        <v>335</v>
      </c>
      <c r="B126" s="13"/>
      <c r="C126" s="281"/>
      <c r="D126" s="282"/>
    </row>
    <row r="127" spans="1:4" s="312" customFormat="1" ht="14.25" x14ac:dyDescent="0.2">
      <c r="A127" s="279" t="s">
        <v>336</v>
      </c>
      <c r="B127" s="13"/>
      <c r="C127" s="281"/>
      <c r="D127" s="282"/>
    </row>
    <row r="128" spans="1:4" s="312" customFormat="1" ht="14.25" x14ac:dyDescent="0.2">
      <c r="A128" s="279" t="s">
        <v>337</v>
      </c>
      <c r="B128" s="13"/>
      <c r="C128" s="281"/>
      <c r="D128" s="282"/>
    </row>
    <row r="129" spans="1:4" s="312" customFormat="1" ht="14.25" x14ac:dyDescent="0.2">
      <c r="A129" s="279" t="s">
        <v>338</v>
      </c>
      <c r="B129" s="13"/>
      <c r="C129" s="281"/>
      <c r="D129" s="282" t="str">
        <f>IF(AND(D119="",D121="",D124="",D125=""),IF(AND(B129="yes",OR(B126="Yes",B127="Yes")),"E",""),"")</f>
        <v/>
      </c>
    </row>
    <row r="130" spans="1:4" s="312" customFormat="1" ht="14.25" x14ac:dyDescent="0.2">
      <c r="A130" s="279" t="s">
        <v>339</v>
      </c>
      <c r="B130" s="13"/>
      <c r="C130" s="281"/>
      <c r="D130" s="302" t="str">
        <f>IF(AND(D119="",D121="",D124="",D125="",D129=""),IF(B130&gt;0,"F",""),"")</f>
        <v/>
      </c>
    </row>
    <row r="131" spans="1:4" s="312" customFormat="1" ht="13.15" customHeight="1" thickBot="1" x14ac:dyDescent="0.25">
      <c r="A131" s="303"/>
      <c r="B131" s="304"/>
      <c r="C131" s="304"/>
      <c r="D131" s="313"/>
    </row>
    <row r="132" spans="1:4" s="312" customFormat="1" ht="13.15" customHeight="1" thickBot="1" x14ac:dyDescent="0.25">
      <c r="A132" s="306"/>
      <c r="B132" s="306"/>
      <c r="C132" s="306"/>
      <c r="D132" s="306"/>
    </row>
    <row r="133" spans="1:4" s="312" customFormat="1" ht="13.15" customHeight="1" x14ac:dyDescent="0.2">
      <c r="A133" s="307" t="s">
        <v>281</v>
      </c>
      <c r="B133" s="308"/>
      <c r="C133" s="308"/>
      <c r="D133" s="309"/>
    </row>
    <row r="134" spans="1:4" s="312" customFormat="1" ht="14.25" x14ac:dyDescent="0.2">
      <c r="A134" s="279" t="s">
        <v>340</v>
      </c>
      <c r="B134" s="11"/>
      <c r="C134" s="281"/>
      <c r="D134" s="282"/>
    </row>
    <row r="135" spans="1:4" s="312" customFormat="1" ht="14.25" x14ac:dyDescent="0.2">
      <c r="A135" s="279" t="s">
        <v>313</v>
      </c>
      <c r="B135" s="13"/>
      <c r="C135" s="281"/>
      <c r="D135" s="291" t="str">
        <f>IF(B135="Spouse",2,IF(B135="Minor",3,IF(B135="Senior",4,IF(B135="Adult Student",5,IF(B135="Other",6,"")))))</f>
        <v/>
      </c>
    </row>
    <row r="136" spans="1:4" s="312" customFormat="1" ht="14.25" x14ac:dyDescent="0.2">
      <c r="A136" s="279" t="s">
        <v>341</v>
      </c>
      <c r="B136" s="16"/>
      <c r="C136" s="311"/>
      <c r="D136" s="282"/>
    </row>
    <row r="137" spans="1:4" s="312" customFormat="1" ht="14.25" x14ac:dyDescent="0.2">
      <c r="A137" s="279" t="s">
        <v>342</v>
      </c>
      <c r="B137" s="13"/>
      <c r="C137" s="281"/>
      <c r="D137" s="282"/>
    </row>
    <row r="138" spans="1:4" s="312" customFormat="1" ht="14.25" x14ac:dyDescent="0.2">
      <c r="A138" s="279" t="s">
        <v>277</v>
      </c>
      <c r="B138" s="14"/>
      <c r="C138" s="288"/>
      <c r="D138" s="282"/>
    </row>
    <row r="139" spans="1:4" s="312" customFormat="1" ht="14.25" x14ac:dyDescent="0.2">
      <c r="A139" s="279" t="s">
        <v>343</v>
      </c>
      <c r="B139" s="11"/>
      <c r="C139" s="281"/>
      <c r="D139" s="291" t="str">
        <f>IF(B139="Colorado Resident &amp; US Citizen",1,IF(B139="Colorado Resident &amp; Lawfully Present",2,IF(B139="Migrant Farm Worker &amp; US Citizen",3,IF(B139="Migrant Farm Worker &amp; Lawfully Present",4,IF(B139="Counted in Household Size Only",5,"")))))</f>
        <v/>
      </c>
    </row>
    <row r="140" spans="1:4" s="312" customFormat="1" ht="14.25" x14ac:dyDescent="0.2">
      <c r="A140" s="279"/>
      <c r="B140" s="281"/>
      <c r="C140" s="281"/>
      <c r="D140" s="282"/>
    </row>
    <row r="141" spans="1:4" s="312" customFormat="1" ht="45" customHeight="1" x14ac:dyDescent="0.2">
      <c r="A141" s="293" t="s">
        <v>252</v>
      </c>
      <c r="B141" s="281"/>
      <c r="C141" s="343" t="s">
        <v>263</v>
      </c>
      <c r="D141" s="344"/>
    </row>
    <row r="142" spans="1:4" s="312" customFormat="1" ht="14.25" x14ac:dyDescent="0.2">
      <c r="A142" s="279" t="s">
        <v>409</v>
      </c>
      <c r="B142" s="70"/>
      <c r="C142" s="281"/>
      <c r="D142" s="291" t="str">
        <f>IF(OR(B142="yes",B143="yes"),"A","")</f>
        <v/>
      </c>
    </row>
    <row r="143" spans="1:4" s="312" customFormat="1" ht="14.25" x14ac:dyDescent="0.2">
      <c r="A143" s="279"/>
      <c r="B143" s="294"/>
      <c r="C143" s="281"/>
      <c r="D143" s="282"/>
    </row>
    <row r="144" spans="1:4" s="312" customFormat="1" ht="14.25" x14ac:dyDescent="0.2">
      <c r="A144" s="279" t="s">
        <v>334</v>
      </c>
      <c r="B144" s="71"/>
      <c r="C144" s="281"/>
      <c r="D144" s="291" t="str">
        <f>IF(D142="",IF(AND(B144="no",B145="yes",B146="no"),"B",""),"")</f>
        <v/>
      </c>
    </row>
    <row r="145" spans="1:4" s="312" customFormat="1" ht="14.25" x14ac:dyDescent="0.2">
      <c r="A145" s="295"/>
      <c r="B145" s="296"/>
      <c r="C145" s="281"/>
      <c r="D145" s="282"/>
    </row>
    <row r="146" spans="1:4" s="312" customFormat="1" ht="14.25" x14ac:dyDescent="0.2">
      <c r="A146" s="295"/>
      <c r="B146" s="296"/>
      <c r="C146" s="281"/>
      <c r="D146" s="282"/>
    </row>
    <row r="147" spans="1:4" s="312" customFormat="1" ht="14.25" x14ac:dyDescent="0.2">
      <c r="A147" s="295"/>
      <c r="B147" s="296"/>
      <c r="C147" s="281"/>
      <c r="D147" s="291" t="str">
        <f>IF(AND(D142="",D144=""),IF(B147="yes","C",""),"")</f>
        <v/>
      </c>
    </row>
    <row r="148" spans="1:4" s="312" customFormat="1" ht="14.25" customHeight="1" x14ac:dyDescent="0.2">
      <c r="A148" s="295"/>
      <c r="B148" s="294"/>
      <c r="C148" s="281"/>
      <c r="D148" s="302" t="str">
        <f>IF(AND(D142="",D144="",D147=""),IF(AND(B148="yes", OR(B150="yes",B149="yes")),"",IF(AND(B148="yes",AND(B149="no",B150="no",B151="no")),"D","")),"")</f>
        <v/>
      </c>
    </row>
    <row r="149" spans="1:4" s="312" customFormat="1" ht="14.25" x14ac:dyDescent="0.2">
      <c r="A149" s="279" t="s">
        <v>335</v>
      </c>
      <c r="B149" s="13"/>
      <c r="C149" s="281"/>
      <c r="D149" s="282"/>
    </row>
    <row r="150" spans="1:4" s="312" customFormat="1" ht="14.25" x14ac:dyDescent="0.2">
      <c r="A150" s="279" t="s">
        <v>336</v>
      </c>
      <c r="B150" s="13"/>
      <c r="C150" s="281"/>
      <c r="D150" s="282"/>
    </row>
    <row r="151" spans="1:4" s="312" customFormat="1" ht="14.25" x14ac:dyDescent="0.2">
      <c r="A151" s="279" t="s">
        <v>337</v>
      </c>
      <c r="B151" s="13"/>
      <c r="C151" s="281"/>
      <c r="D151" s="282"/>
    </row>
    <row r="152" spans="1:4" s="312" customFormat="1" ht="14.25" x14ac:dyDescent="0.2">
      <c r="A152" s="279" t="s">
        <v>338</v>
      </c>
      <c r="B152" s="13"/>
      <c r="C152" s="281"/>
      <c r="D152" s="291" t="str">
        <f>IF(AND(D142="",D144="",D147="",D148=""),IF(AND(B152="yes",OR(B149="Yes",B150="Yes")),"E",""),"")</f>
        <v/>
      </c>
    </row>
    <row r="153" spans="1:4" s="312" customFormat="1" ht="14.25" x14ac:dyDescent="0.2">
      <c r="A153" s="279" t="s">
        <v>339</v>
      </c>
      <c r="B153" s="13"/>
      <c r="C153" s="281"/>
      <c r="D153" s="291" t="str">
        <f>IF(AND(D142="",D144="",D147="",D148="",D152=""),IF(B153&gt;0,"F",""),"")</f>
        <v/>
      </c>
    </row>
    <row r="154" spans="1:4" s="312" customFormat="1" ht="14.25" x14ac:dyDescent="0.2">
      <c r="A154" s="279"/>
      <c r="B154" s="281"/>
      <c r="C154" s="281"/>
      <c r="D154" s="282"/>
    </row>
    <row r="155" spans="1:4" s="312" customFormat="1" ht="15" thickBot="1" x14ac:dyDescent="0.25">
      <c r="A155" s="314"/>
      <c r="B155" s="315"/>
      <c r="C155" s="315"/>
      <c r="D155" s="316"/>
    </row>
    <row r="156" spans="1:4" s="312" customFormat="1" ht="14.25" x14ac:dyDescent="0.2">
      <c r="A156" s="307" t="s">
        <v>282</v>
      </c>
      <c r="B156" s="308"/>
      <c r="C156" s="308"/>
      <c r="D156" s="309"/>
    </row>
    <row r="157" spans="1:4" s="312" customFormat="1" ht="14.25" x14ac:dyDescent="0.2">
      <c r="A157" s="279" t="s">
        <v>340</v>
      </c>
      <c r="B157" s="11"/>
      <c r="C157" s="281"/>
      <c r="D157" s="282"/>
    </row>
    <row r="158" spans="1:4" s="312" customFormat="1" ht="14.25" x14ac:dyDescent="0.2">
      <c r="A158" s="279" t="s">
        <v>313</v>
      </c>
      <c r="B158" s="13"/>
      <c r="C158" s="281"/>
      <c r="D158" s="291" t="str">
        <f>IF(B158="Spouse",2,IF(B158="Minor",3,IF(B158="Senior",4,IF(B158="Adult Student",5,IF(B158="Other",6,"")))))</f>
        <v/>
      </c>
    </row>
    <row r="159" spans="1:4" s="312" customFormat="1" ht="14.25" x14ac:dyDescent="0.2">
      <c r="A159" s="279" t="s">
        <v>341</v>
      </c>
      <c r="B159" s="16"/>
      <c r="C159" s="311"/>
      <c r="D159" s="282"/>
    </row>
    <row r="160" spans="1:4" s="312" customFormat="1" ht="14.25" x14ac:dyDescent="0.2">
      <c r="A160" s="279" t="s">
        <v>342</v>
      </c>
      <c r="B160" s="13"/>
      <c r="C160" s="281"/>
      <c r="D160" s="282"/>
    </row>
    <row r="161" spans="1:4" s="312" customFormat="1" ht="14.25" x14ac:dyDescent="0.2">
      <c r="A161" s="279" t="s">
        <v>277</v>
      </c>
      <c r="B161" s="14"/>
      <c r="C161" s="288"/>
      <c r="D161" s="282"/>
    </row>
    <row r="162" spans="1:4" s="312" customFormat="1" ht="14.25" x14ac:dyDescent="0.2">
      <c r="A162" s="279" t="s">
        <v>343</v>
      </c>
      <c r="B162" s="11"/>
      <c r="C162" s="281"/>
      <c r="D162" s="291" t="str">
        <f>IF(B162="Colorado Resident &amp; US Citizen",1,IF(B162="Colorado Resident &amp; Lawfully Present",2,IF(B162="Migrant Farm Worker &amp; US Citizen",3,IF(B162="Migrant Farm Worker &amp; Lawfully Present",4,IF(B162="Counted in Household Size Only",5,"")))))</f>
        <v/>
      </c>
    </row>
    <row r="163" spans="1:4" s="312" customFormat="1" ht="14.25" x14ac:dyDescent="0.2">
      <c r="A163" s="279"/>
      <c r="B163" s="281"/>
      <c r="C163" s="281"/>
      <c r="D163" s="282"/>
    </row>
    <row r="164" spans="1:4" s="312" customFormat="1" ht="45" customHeight="1" x14ac:dyDescent="0.2">
      <c r="A164" s="293" t="s">
        <v>252</v>
      </c>
      <c r="B164" s="281"/>
      <c r="C164" s="343" t="s">
        <v>263</v>
      </c>
      <c r="D164" s="344"/>
    </row>
    <row r="165" spans="1:4" s="312" customFormat="1" ht="14.25" x14ac:dyDescent="0.2">
      <c r="A165" s="279" t="s">
        <v>409</v>
      </c>
      <c r="B165" s="70"/>
      <c r="C165" s="281"/>
      <c r="D165" s="291" t="str">
        <f>IF(OR(B165="yes",B166="yes"),"A","")</f>
        <v/>
      </c>
    </row>
    <row r="166" spans="1:4" s="312" customFormat="1" ht="14.25" x14ac:dyDescent="0.2">
      <c r="A166" s="279"/>
      <c r="B166" s="294"/>
      <c r="C166" s="281"/>
      <c r="D166" s="282"/>
    </row>
    <row r="167" spans="1:4" s="312" customFormat="1" ht="14.25" x14ac:dyDescent="0.2">
      <c r="A167" s="279" t="s">
        <v>334</v>
      </c>
      <c r="B167" s="71"/>
      <c r="C167" s="281"/>
      <c r="D167" s="291" t="str">
        <f>IF(D165="",IF(AND(B167="no",B168="yes",B169="no"),"B",""),"")</f>
        <v/>
      </c>
    </row>
    <row r="168" spans="1:4" s="312" customFormat="1" ht="14.25" x14ac:dyDescent="0.2">
      <c r="A168" s="295"/>
      <c r="B168" s="296"/>
      <c r="C168" s="281"/>
      <c r="D168" s="282"/>
    </row>
    <row r="169" spans="1:4" s="312" customFormat="1" ht="14.25" x14ac:dyDescent="0.2">
      <c r="A169" s="295"/>
      <c r="B169" s="296"/>
      <c r="C169" s="281"/>
      <c r="D169" s="282"/>
    </row>
    <row r="170" spans="1:4" s="312" customFormat="1" ht="14.25" x14ac:dyDescent="0.2">
      <c r="A170" s="295"/>
      <c r="B170" s="296"/>
      <c r="C170" s="281"/>
      <c r="D170" s="291" t="str">
        <f>IF(AND(D165="",D167=""),IF(B170="yes","C",""),"")</f>
        <v/>
      </c>
    </row>
    <row r="171" spans="1:4" s="312" customFormat="1" ht="14.25" customHeight="1" x14ac:dyDescent="0.2">
      <c r="A171" s="295"/>
      <c r="B171" s="294"/>
      <c r="C171" s="281"/>
      <c r="D171" s="302" t="str">
        <f>IF(AND(D165="",D167="",D170=""),IF(AND(B171="yes", OR(B173="yes",B172="yes")),"",IF(AND(B171="yes",AND(B172="no",B173="no",B174="no")),"D","")),"")</f>
        <v/>
      </c>
    </row>
    <row r="172" spans="1:4" s="312" customFormat="1" ht="14.25" x14ac:dyDescent="0.2">
      <c r="A172" s="279" t="s">
        <v>335</v>
      </c>
      <c r="B172" s="13"/>
      <c r="C172" s="281"/>
      <c r="D172" s="282"/>
    </row>
    <row r="173" spans="1:4" s="312" customFormat="1" ht="14.25" x14ac:dyDescent="0.2">
      <c r="A173" s="279" t="s">
        <v>336</v>
      </c>
      <c r="B173" s="13"/>
      <c r="C173" s="281"/>
      <c r="D173" s="282"/>
    </row>
    <row r="174" spans="1:4" s="312" customFormat="1" ht="14.25" x14ac:dyDescent="0.2">
      <c r="A174" s="279" t="s">
        <v>337</v>
      </c>
      <c r="B174" s="13"/>
      <c r="C174" s="281"/>
      <c r="D174" s="282"/>
    </row>
    <row r="175" spans="1:4" s="312" customFormat="1" ht="14.25" x14ac:dyDescent="0.2">
      <c r="A175" s="279" t="s">
        <v>338</v>
      </c>
      <c r="B175" s="13"/>
      <c r="C175" s="281"/>
      <c r="D175" s="291" t="str">
        <f>IF(AND(D165="",D167="",D170="",D171=""),IF(AND(B175="yes",OR(B172="Yes",B173="Yes")),"E",""),"")</f>
        <v/>
      </c>
    </row>
    <row r="176" spans="1:4" s="312" customFormat="1" ht="14.25" x14ac:dyDescent="0.2">
      <c r="A176" s="279" t="s">
        <v>339</v>
      </c>
      <c r="B176" s="13"/>
      <c r="C176" s="281"/>
      <c r="D176" s="291" t="str">
        <f>IF(AND(D165="",D167="",D170="",D171="",D175=""),IF(B176&gt;0,"F",""),"")</f>
        <v/>
      </c>
    </row>
    <row r="177" spans="1:6" s="312" customFormat="1" ht="15" thickBot="1" x14ac:dyDescent="0.25">
      <c r="A177" s="317"/>
      <c r="B177" s="304"/>
      <c r="C177" s="318"/>
      <c r="D177" s="305"/>
    </row>
    <row r="178" spans="1:6" s="312" customFormat="1" ht="14.25" x14ac:dyDescent="0.2">
      <c r="A178" s="336"/>
      <c r="B178" s="337"/>
      <c r="C178" s="337"/>
      <c r="F178" s="281"/>
    </row>
  </sheetData>
  <sheetProtection algorithmName="SHA-512" hashValue="LdBc/V+rBNcCi7fwnKKwRF6JrubX9ihWknj9SSr4eDWwuYjBbgT0c0C8qYMgu/cDsMPehR3uZmQyTqXkw3gGYg==" saltValue="kvnyq0QUzBx4K8l6oLj5Ig==" spinCount="100000" sheet="1" objects="1" scenarios="1" selectLockedCells="1"/>
  <dataConsolidate/>
  <mergeCells count="12">
    <mergeCell ref="F1:G6"/>
    <mergeCell ref="A178:C178"/>
    <mergeCell ref="C1:D1"/>
    <mergeCell ref="A3:D3"/>
    <mergeCell ref="C26:D26"/>
    <mergeCell ref="C49:D49"/>
    <mergeCell ref="C72:D72"/>
    <mergeCell ref="C95:D95"/>
    <mergeCell ref="C118:D118"/>
    <mergeCell ref="C141:D141"/>
    <mergeCell ref="C164:D164"/>
    <mergeCell ref="E49:G49"/>
  </mergeCells>
  <dataValidations xWindow="594" yWindow="826" count="10">
    <dataValidation showInputMessage="1" showErrorMessage="1" sqref="C9 B11:C11" xr:uid="{00000000-0002-0000-0000-000000000000}"/>
    <dataValidation type="list" allowBlank="1" showInputMessage="1" showErrorMessage="1" sqref="B65569:C65572 B983060:C983060 B589739:C589739 B589745:C589752 B131092:C131092 B393256:C393262 B786353:C786360 B720817:C720824 B851889:C851896 B786349:C786349 B589844:C589844 B196628:C196628 B852001:C852004 B327720:C327726 B655281:C655288 B262177:C262180 B524321:C524324 B196529:C196536 B327601:C327608 B393133:C393133 B262061:C262061 B524203:C524203 B262164:C262164 B262184:C262190 B851988:C851988 B982957:C982957 B917419:C917419 B196523:C196523 B851883:C851883 B786465:C786468 B917421:C917421 B655380:C655380 B327700:C327700 B196648:C196654 B327595:C327595 B65451:C65451 B458785:C458788 B982955:C982955 B786347:C786347 B196641:C196644 B130993:C131000 B982961:C982968 B917425:C917432 B65453:C65453 B393236:C393236 B131112:C131118 B720811:C720811 B720929:C720932 B262065:C262072 B458667:C458667 B917524:C917524 B589741:C589741 B720916:C720916 B655277:C655277 B851885:C851885 B524205:C524205 B458772:C458772 B65576:C65582 B393249:C393252 B130989:C130989 B655275:C655275 B524209:C524216 B327597:C327597 B393137:C393144 B131105:C131108 B262059:C262059 B655393:C655396 B130987:C130987 B720813:C720813 B786472:C786478 B720936:C720942 B852008:C852014 B983073:C983076 B655400:C655406 B458673:C458680 B917544:C917550 B589864:C589870 B65457:C65464 B524308:C524308 B983080:C983086 B524328:C524334 B327713:C327716 B458669:C458669 B786452:C786452 B196525:C196525 B589857:C589860 B65556:C65556 B917537:C917540 B458792:C458798 B393131:C393131" xr:uid="{00000000-0002-0000-0000-000001000000}">
      <formula1>"Yes,No"</formula1>
    </dataValidation>
    <dataValidation type="whole" allowBlank="1" showInputMessage="1" showErrorMessage="1" sqref="B458615:C458615 B65399:C65399 B589687:C589687 B786295:C786295 B720759:C720759 B851831:C851831 B655223:C655223 B196471:C196471 B327543:C327543 B130935:C130935 B982903:C982903 B917367:C917367 B262007:C262007 B524151:C524151 B393079:C393079" xr:uid="{00000000-0002-0000-0000-000002000000}">
      <formula1>1</formula1>
      <formula2>80</formula2>
    </dataValidation>
    <dataValidation type="whole" allowBlank="1" showInputMessage="1" showErrorMessage="1" sqref="B458801:C458801 B65690:C65708 B65585:C65585 B589978:C589996 B655514:C655532 B852122:C852140 B524442:C524460 B131226:C131244 B589873:C589873 B327834:C327852 B786481:C786481 B721050:C721068 B720945:C720945 B852017:C852017 B458906:C458924 B196762:C196780 B655409:C655409 B196657:C196657 B327729:C327729 B131121:C131121 B786586:C786604 B983089:C983089 B917553:C917553 B262193:C262193 B393370:C393388 B262298:C262316 B983194:C983212 B917658:C917676 B524337:C524337 B393265:C393265" xr:uid="{00000000-0002-0000-0000-000003000000}">
      <formula1>9.99999999999999E+24</formula1>
      <formula2>1E+25</formula2>
    </dataValidation>
    <dataValidation type="list" showInputMessage="1" showErrorMessage="1" sqref="B65385:C65386 B589673:C589674 B458601:C458602 B524137:C524138 B130921:C130922 B655209:C655210 B851817:C851818 B786281:C786282 B917353:C917354 B720745:C720746 B261993:C261994 B393065:C393066 B196457:C196458 B9:B10 B982889:C982890 B327529:C327530" xr:uid="{00000000-0002-0000-0000-000004000000}">
      <formula1>"Yes,No"</formula1>
    </dataValidation>
    <dataValidation type="list" allowBlank="1" showInputMessage="1" showErrorMessage="1" sqref="B130964:C130964 B130940:C130940 B65404:C65404 B196476:C196476 B262044:C262044 B262012:C262012 B327564:C327564 B982924:C982924 B720788:C720788 B851836:C851836 B917388:C917388 B327548:C327548 B65436:C65436 B589716:C589716 B851852:C851852 B655252:C655252 B393084:C393084 B327588:C327588 B262036:C262036 B262028:C262028 B786316:C786316 B982940:C982940 B851876:C851876 B458620:C458620 B917412:C917412 B65428:C65428 B720780:C720780 B589724:C589724 B458652:C458652 B917372:C917372 B524156:C524156 B786340:C786340 B393124:C393124 B196492:C196492 B655244:C655244 B786324:C786324 B589732:C589732 B130972:C130972 B982932:C982932 B589692:C589692 B720796:C720796 B327580:C327580 B589708:C589708 B917404:C917404 B982948:C982948 B917396:C917396 B65444:C65444 B982908:C982908 B130956:C130956 B655228:C655228 B720804:C720804 B458660:C458660 B524172:C524172 B851860:C851860 B393108:C393108 B524180:C524180 B327572:C327572 B262052:C262052 B851868:C851868 B720764:C720764 B196508:C196508 B130980:C130980 B458636:C458636 B786332:C786332 B65420:C65420 B524188:C524188 B458644:C458644 B655268:C655268 B655260:C655260 B393116:C393116 B524196:C524196 B786300:C786300 B196500:C196500 B196516:C196516 B393100:C393100" xr:uid="{00000000-0002-0000-0000-000005000000}">
      <formula1>"Spouse,Child,Stepchild,Other"</formula1>
    </dataValidation>
    <dataValidation type="list" allowBlank="1" showInputMessage="1" showErrorMessage="1" sqref="B262020:C262020 B524164:C524164 B393092:C393092 B458628:C458628 B65412:C65412 B589700:C589700 B786308:C786308 B720772:C720772 B851844:C851844 B655236:C655236 B196484:C196484 B327556:C327556 B130948:C130948 B982916:C982916 B917380:C917380" xr:uid="{00000000-0002-0000-0000-000006000000}">
      <formula1>"Spouse,Child,Other,Stepchild"</formula1>
    </dataValidation>
    <dataValidation type="list" allowBlank="1" showInputMessage="1" showErrorMessage="1" sqref="B149:B152 B34:B37 B80:B83 B126:B129 B103:B106 B57:B60 B172:B175" xr:uid="{00000000-0002-0000-0000-000007000000}">
      <formula1>$I$9:$I$10</formula1>
    </dataValidation>
    <dataValidation type="list" allowBlank="1" showInputMessage="1" showErrorMessage="1" sqref="B43 B66 B135 B89 B112 B158" xr:uid="{00000000-0002-0000-0000-000008000000}">
      <formula1>$I$16:$I$20</formula1>
    </dataValidation>
    <dataValidation type="list" allowBlank="1" showInputMessage="1" showErrorMessage="1" sqref="B139 B655264:C655264 B262032:C262032 B982920:C982920 B262016:C262016 B327560:C327560 B262040:C262040 B196496:C196496 B851830:C851830 B327542:C327542 B65424:C65424 B65408:C65408 B130960:C130960 B786328:C786328 B589736:C589736 B458656:C458656 B851872:C851872 B458664:C458664 B982944:C982944 B917408:C917408 B393096:C393096 B917416:C917416 B524160:C524160 B786320:C786320 B65440:C65440 B786304:C786304 B393112:C393112 B524150:C524150 B655256:C655256 B393120:C393120 B196470:C196470 B524184:C524184 B982952:C982952 B65416:C65416 B458632:C458632 B327552:C327552 B196504:C196504 B720784:C720784 B720758:C720758 B851864:C851864 B130976:C130976 B327584:C327584 B851880:C851880 B130944:C130944 B917366:C917366 B196512:C196512 B262048:C262048 B65398:C65398 B130984:C130984 B524168:C524168 B851840:C851840 B393078:C393078 B589696:C589696 B589728:C589728 B655248:C655248 B982928:C982928 B130952:C130952 B720800:C720800 B327592:C327592 B720808:C720808 B917400:C917400 B327576:C327576 B589704:C589704 B720792:C720792 B589712:C589712 B655272:C655272 B130968:C130968 B589686:C589686 B393088:C393088 B786344:C786344 B196520:C196520 B262056:C262056 B655240:C655240 B262006:C262006 B917376:C917376 B196488:C196488 B524200:C524200 B524176:C524176 B786294:C786294 B196480:C196480 B655232:C655232 B917392:C917392 B982902:C982902 B458648:C458648 B589720:C589720 B720776:C720776 B524192:C524192 B458640:C458640 B786336:C786336 B982936:C982936 B655222:C655222 B786312:C786312 B130934:C130934 B458614:C458614 B262024:C262024 B65448:C65448 B393104:C393104 B982912:C982912 B86 B458624:C458624 B393128:C393128 B851848:C851848 B65432:C65432 B327568:C327568 B851856:C851856 B720768:C720768 B917384:C917384 B47 B93 B70 B116 B162" xr:uid="{00000000-0002-0000-0000-000009000000}">
      <formula1>$I$1:$I$5</formula1>
    </dataValidation>
  </dataValidations>
  <pageMargins left="0.75" right="0.75" top="1" bottom="1" header="0.5" footer="0.5"/>
  <pageSetup scale="44" fitToHeight="2" orientation="portrait" r:id="rId1"/>
  <headerFooter alignWithMargins="0"/>
  <rowBreaks count="1" manualBreakCount="1">
    <brk id="85" max="3" man="1"/>
  </rowBreaks>
  <drawing r:id="rId2"/>
  <extLst>
    <ext xmlns:x14="http://schemas.microsoft.com/office/spreadsheetml/2009/9/main" uri="{CCE6A557-97BC-4b89-ADB6-D9C93CAAB3DF}">
      <x14:dataValidations xmlns:xm="http://schemas.microsoft.com/office/excel/2006/main" xWindow="594" yWindow="826" count="1">
        <x14:dataValidation type="list" allowBlank="1" showInputMessage="1" showErrorMessage="1" xr:uid="{00000000-0002-0000-0000-00000A000000}">
          <x14:formula1>
            <xm:f>'do not print- fpl table'!$A$4:$A$67</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1">
    <pageSetUpPr autoPageBreaks="0"/>
  </sheetPr>
  <dimension ref="A1:AI67"/>
  <sheetViews>
    <sheetView zoomScale="85" zoomScaleNormal="85" zoomScaleSheetLayoutView="50" workbookViewId="0">
      <selection sqref="A1:XFD1048576"/>
    </sheetView>
  </sheetViews>
  <sheetFormatPr defaultColWidth="8.85546875" defaultRowHeight="15" x14ac:dyDescent="0.25"/>
  <cols>
    <col min="1" max="1" width="16" bestFit="1" customWidth="1"/>
    <col min="2" max="2" width="5.7109375" bestFit="1" customWidth="1"/>
    <col min="5" max="5" width="15.85546875" customWidth="1"/>
    <col min="6" max="6" width="38.5703125" bestFit="1" customWidth="1"/>
    <col min="7" max="7" width="10.85546875" bestFit="1" customWidth="1"/>
    <col min="8" max="8" width="18.28515625" customWidth="1"/>
    <col min="10" max="10" width="10.85546875" bestFit="1" customWidth="1"/>
    <col min="11" max="12" width="9.7109375" bestFit="1" customWidth="1"/>
    <col min="13" max="13" width="17" bestFit="1" customWidth="1"/>
    <col min="14" max="14" width="4.5703125" bestFit="1" customWidth="1"/>
    <col min="15" max="15" width="10.42578125" bestFit="1" customWidth="1"/>
    <col min="16" max="17" width="9.7109375" bestFit="1" customWidth="1"/>
    <col min="18" max="18" width="17" bestFit="1" customWidth="1"/>
    <col min="19" max="28" width="9.28515625" bestFit="1" customWidth="1"/>
    <col min="29" max="30" width="9.85546875" bestFit="1" customWidth="1"/>
    <col min="31" max="31" width="9.5703125" bestFit="1" customWidth="1"/>
    <col min="32" max="32" width="9.28515625" bestFit="1" customWidth="1"/>
    <col min="33" max="33" width="9.85546875" bestFit="1" customWidth="1"/>
    <col min="34" max="35" width="9.7109375" bestFit="1" customWidth="1"/>
  </cols>
  <sheetData>
    <row r="1" spans="1:35" x14ac:dyDescent="0.25">
      <c r="A1" s="31" t="s">
        <v>243</v>
      </c>
      <c r="B1" s="32">
        <v>6</v>
      </c>
    </row>
    <row r="2" spans="1:35" x14ac:dyDescent="0.25">
      <c r="B2" s="10"/>
    </row>
    <row r="3" spans="1:35" ht="15.75" x14ac:dyDescent="0.25">
      <c r="A3" t="s">
        <v>242</v>
      </c>
      <c r="B3" t="s">
        <v>291</v>
      </c>
      <c r="E3" s="518" t="s">
        <v>4</v>
      </c>
      <c r="F3" s="518"/>
      <c r="G3" s="518"/>
      <c r="H3" s="1"/>
      <c r="J3" t="s">
        <v>292</v>
      </c>
    </row>
    <row r="4" spans="1:35" ht="15.75" x14ac:dyDescent="0.25">
      <c r="A4" t="s">
        <v>115</v>
      </c>
      <c r="B4" s="9" t="s">
        <v>116</v>
      </c>
      <c r="E4" s="519" t="s">
        <v>100</v>
      </c>
      <c r="F4" s="519"/>
      <c r="G4" s="519"/>
      <c r="H4" s="3"/>
      <c r="J4" s="20">
        <v>0.1</v>
      </c>
    </row>
    <row r="5" spans="1:35" x14ac:dyDescent="0.25">
      <c r="A5" t="s">
        <v>117</v>
      </c>
      <c r="B5" s="9" t="s">
        <v>131</v>
      </c>
      <c r="J5" s="20">
        <v>0.09</v>
      </c>
    </row>
    <row r="6" spans="1:35" x14ac:dyDescent="0.25">
      <c r="A6" t="s">
        <v>118</v>
      </c>
      <c r="B6" s="9" t="s">
        <v>132</v>
      </c>
      <c r="E6" t="s">
        <v>293</v>
      </c>
      <c r="F6" s="22" t="s">
        <v>86</v>
      </c>
      <c r="G6" s="26" t="s">
        <v>272</v>
      </c>
      <c r="H6" s="26" t="s">
        <v>290</v>
      </c>
      <c r="J6" s="20">
        <v>0.08</v>
      </c>
      <c r="K6" s="34"/>
      <c r="L6" s="35"/>
      <c r="M6" s="4"/>
    </row>
    <row r="7" spans="1:35" x14ac:dyDescent="0.25">
      <c r="A7" t="s">
        <v>119</v>
      </c>
      <c r="B7" s="9" t="s">
        <v>133</v>
      </c>
      <c r="E7" t="s">
        <v>241</v>
      </c>
      <c r="F7" s="22">
        <v>1</v>
      </c>
      <c r="G7" s="27">
        <v>14580</v>
      </c>
      <c r="H7" s="23">
        <f>ROUND(IF(AND('NJFAP Application'!$X$40&gt;2.5,'NJFAP Application'!$X$40&lt;&gt;""),'NJFAP Application'!$X$40,2.5)*G7,0)</f>
        <v>58320</v>
      </c>
      <c r="I7" s="44"/>
      <c r="J7" s="20">
        <v>7.0000000000000007E-2</v>
      </c>
      <c r="K7" s="30"/>
      <c r="L7" s="25"/>
      <c r="M7" s="30"/>
      <c r="N7" s="4"/>
      <c r="S7" s="4"/>
      <c r="T7" s="4"/>
      <c r="U7" s="4"/>
      <c r="X7" s="4"/>
      <c r="Y7" s="4"/>
      <c r="Z7" s="4"/>
      <c r="AA7" s="4"/>
      <c r="AB7" s="4"/>
      <c r="AC7" s="4"/>
      <c r="AD7" s="4"/>
      <c r="AE7" s="4"/>
      <c r="AF7" s="4"/>
      <c r="AG7" s="4"/>
    </row>
    <row r="8" spans="1:35" x14ac:dyDescent="0.25">
      <c r="A8" t="s">
        <v>120</v>
      </c>
      <c r="B8" s="9" t="s">
        <v>134</v>
      </c>
      <c r="E8" t="s">
        <v>106</v>
      </c>
      <c r="F8" s="22">
        <v>2</v>
      </c>
      <c r="G8" s="27">
        <v>19720</v>
      </c>
      <c r="H8" s="23">
        <f>ROUND(IF(AND('NJFAP Application'!$X$40&gt;2.5,'NJFAP Application'!$X$40&lt;&gt;""),'NJFAP Application'!$X$40,2.5)*G8,0)</f>
        <v>78880</v>
      </c>
      <c r="J8" s="20">
        <v>0.06</v>
      </c>
      <c r="K8" s="30"/>
      <c r="L8" s="25"/>
      <c r="M8" s="30"/>
      <c r="N8" s="4"/>
      <c r="S8" s="30"/>
      <c r="T8" s="30"/>
      <c r="U8" s="30"/>
      <c r="X8" s="30"/>
      <c r="Y8" s="30"/>
      <c r="Z8" s="30"/>
      <c r="AA8" s="30"/>
      <c r="AB8" s="30"/>
      <c r="AC8" s="30"/>
      <c r="AD8" s="30"/>
      <c r="AE8" s="30"/>
      <c r="AF8" s="25"/>
      <c r="AG8" s="30"/>
      <c r="AH8" s="25"/>
    </row>
    <row r="9" spans="1:35" x14ac:dyDescent="0.25">
      <c r="A9" t="s">
        <v>121</v>
      </c>
      <c r="B9" s="9" t="s">
        <v>135</v>
      </c>
      <c r="F9" s="22">
        <v>3</v>
      </c>
      <c r="G9" s="27">
        <v>24860</v>
      </c>
      <c r="H9" s="23">
        <f>ROUND(IF(AND('NJFAP Application'!$X$40&gt;2.5,'NJFAP Application'!$X$40&lt;&gt;""),'NJFAP Application'!$X$40,2.5)*G9,0)</f>
        <v>99440</v>
      </c>
      <c r="J9" s="20">
        <v>0.05</v>
      </c>
      <c r="K9" s="30"/>
      <c r="L9" s="25"/>
      <c r="M9" s="30"/>
      <c r="N9" s="4"/>
      <c r="S9" s="30"/>
      <c r="T9" s="30"/>
      <c r="U9" s="30"/>
      <c r="X9" s="30"/>
      <c r="Y9" s="30"/>
      <c r="Z9" s="30"/>
      <c r="AA9" s="30"/>
      <c r="AB9" s="30"/>
      <c r="AC9" s="30"/>
      <c r="AD9" s="30"/>
      <c r="AE9" s="30"/>
      <c r="AF9" s="25"/>
      <c r="AG9" s="30"/>
      <c r="AH9" s="25"/>
    </row>
    <row r="10" spans="1:35" x14ac:dyDescent="0.25">
      <c r="A10" t="s">
        <v>122</v>
      </c>
      <c r="B10" s="9" t="s">
        <v>136</v>
      </c>
      <c r="F10" s="22">
        <v>4</v>
      </c>
      <c r="G10" s="27">
        <v>30000</v>
      </c>
      <c r="H10" s="23">
        <f>ROUND(IF(AND('NJFAP Application'!$X$40&gt;2.5,'NJFAP Application'!$X$40&lt;&gt;""),'NJFAP Application'!$X$40,2.5)*G10,0)</f>
        <v>120000</v>
      </c>
      <c r="J10" s="20">
        <v>0.04</v>
      </c>
      <c r="K10" s="30"/>
      <c r="L10" s="25"/>
      <c r="M10" s="30"/>
      <c r="N10" s="4"/>
      <c r="S10" s="30"/>
      <c r="T10" s="30"/>
      <c r="U10" s="30"/>
      <c r="X10" s="30"/>
      <c r="Y10" s="30"/>
      <c r="Z10" s="30"/>
      <c r="AA10" s="30"/>
      <c r="AB10" s="30"/>
      <c r="AC10" s="30"/>
      <c r="AD10" s="30"/>
      <c r="AE10" s="30"/>
      <c r="AF10" s="25"/>
      <c r="AG10" s="30"/>
      <c r="AH10" s="25"/>
    </row>
    <row r="11" spans="1:35" x14ac:dyDescent="0.25">
      <c r="A11" t="s">
        <v>240</v>
      </c>
      <c r="B11" s="9" t="s">
        <v>239</v>
      </c>
      <c r="F11" s="22">
        <v>5</v>
      </c>
      <c r="G11" s="27">
        <v>35140</v>
      </c>
      <c r="H11" s="23">
        <f>ROUND(IF(AND('NJFAP Application'!$X$40&gt;2.5,'NJFAP Application'!$X$40&lt;&gt;""),'NJFAP Application'!$X$40,2.5)*G11,0)</f>
        <v>140560</v>
      </c>
      <c r="J11" s="20">
        <v>0.03</v>
      </c>
      <c r="K11" s="30"/>
      <c r="L11" s="25"/>
      <c r="M11" s="30"/>
      <c r="N11" s="4"/>
      <c r="S11" s="30"/>
      <c r="T11" s="30"/>
      <c r="U11" s="30"/>
      <c r="X11" s="30"/>
      <c r="Y11" s="30"/>
      <c r="Z11" s="30"/>
      <c r="AA11" s="30"/>
      <c r="AB11" s="30"/>
      <c r="AC11" s="30"/>
      <c r="AD11" s="30"/>
      <c r="AE11" s="30"/>
      <c r="AF11" s="25"/>
      <c r="AG11" s="30"/>
      <c r="AH11" s="25"/>
    </row>
    <row r="12" spans="1:35" x14ac:dyDescent="0.25">
      <c r="A12" t="s">
        <v>123</v>
      </c>
      <c r="B12" s="9" t="s">
        <v>137</v>
      </c>
      <c r="F12" s="22">
        <v>6</v>
      </c>
      <c r="G12" s="27">
        <v>40280</v>
      </c>
      <c r="H12" s="23">
        <f>ROUND(IF(AND('NJFAP Application'!$X$40&gt;2.5,'NJFAP Application'!$X$40&lt;&gt;""),'NJFAP Application'!$X$40,2.5)*G12,0)</f>
        <v>161120</v>
      </c>
      <c r="J12" s="20">
        <v>0.02</v>
      </c>
      <c r="K12" s="30"/>
      <c r="L12" s="25"/>
      <c r="M12" s="30"/>
      <c r="N12" s="4"/>
      <c r="S12" s="30"/>
      <c r="T12" s="30"/>
      <c r="U12" s="30"/>
      <c r="X12" s="30"/>
      <c r="Y12" s="30"/>
      <c r="Z12" s="30"/>
      <c r="AA12" s="30"/>
      <c r="AB12" s="30"/>
      <c r="AC12" s="30"/>
      <c r="AD12" s="30"/>
      <c r="AE12" s="30"/>
      <c r="AF12" s="25"/>
      <c r="AG12" s="30"/>
      <c r="AH12" s="25"/>
    </row>
    <row r="13" spans="1:35" x14ac:dyDescent="0.25">
      <c r="A13" t="s">
        <v>124</v>
      </c>
      <c r="B13" s="9" t="s">
        <v>138</v>
      </c>
      <c r="F13" s="22">
        <v>7</v>
      </c>
      <c r="G13" s="27">
        <v>45420</v>
      </c>
      <c r="H13" s="23">
        <f>ROUND(IF(AND('NJFAP Application'!$X$40&gt;2.5,'NJFAP Application'!$X$40&lt;&gt;""),'NJFAP Application'!$X$40,2.5)*G13,0)</f>
        <v>181680</v>
      </c>
      <c r="J13" s="20">
        <v>0.01</v>
      </c>
      <c r="K13" s="30"/>
      <c r="L13" s="25"/>
      <c r="M13" s="30"/>
      <c r="N13" s="4"/>
      <c r="S13" s="30"/>
      <c r="T13" s="30"/>
      <c r="U13" s="30"/>
      <c r="X13" s="30"/>
      <c r="Y13" s="30"/>
      <c r="Z13" s="30"/>
      <c r="AA13" s="30"/>
      <c r="AB13" s="30"/>
      <c r="AC13" s="30"/>
      <c r="AD13" s="30"/>
      <c r="AE13" s="30"/>
      <c r="AF13" s="25"/>
      <c r="AG13" s="30"/>
      <c r="AH13" s="25"/>
    </row>
    <row r="14" spans="1:35" x14ac:dyDescent="0.25">
      <c r="A14" t="s">
        <v>125</v>
      </c>
      <c r="B14" s="9" t="s">
        <v>139</v>
      </c>
      <c r="M14" s="4"/>
      <c r="N14" s="4"/>
      <c r="S14" s="30"/>
      <c r="T14" s="30"/>
      <c r="U14" s="30"/>
      <c r="X14" s="30"/>
      <c r="Y14" s="30"/>
      <c r="Z14" s="30"/>
      <c r="AA14" s="30"/>
      <c r="AB14" s="30"/>
      <c r="AC14" s="30"/>
      <c r="AD14" s="30"/>
      <c r="AE14" s="30"/>
      <c r="AF14" s="25"/>
      <c r="AG14" s="30"/>
      <c r="AH14" s="25"/>
    </row>
    <row r="15" spans="1:35" x14ac:dyDescent="0.25">
      <c r="A15" t="s">
        <v>126</v>
      </c>
      <c r="B15" s="9" t="s">
        <v>140</v>
      </c>
      <c r="G15" s="29" t="s">
        <v>101</v>
      </c>
      <c r="H15" s="36">
        <f>'NJFAP Application'!F35</f>
        <v>0</v>
      </c>
      <c r="L15" s="4"/>
      <c r="M15" s="4"/>
      <c r="N15" s="4"/>
      <c r="Q15" s="30"/>
      <c r="R15" s="30"/>
      <c r="S15" s="30"/>
      <c r="T15" s="30"/>
      <c r="U15" s="30"/>
      <c r="V15" s="30"/>
      <c r="W15" s="30"/>
      <c r="X15" s="30"/>
      <c r="Y15" s="30"/>
      <c r="Z15" s="30"/>
      <c r="AA15" s="30"/>
      <c r="AB15" s="30"/>
      <c r="AC15" s="30"/>
      <c r="AD15" s="30"/>
      <c r="AE15" s="30"/>
      <c r="AF15" s="25"/>
      <c r="AG15" s="30"/>
      <c r="AH15" s="25"/>
      <c r="AI15" s="25"/>
    </row>
    <row r="16" spans="1:35" x14ac:dyDescent="0.25">
      <c r="A16" t="s">
        <v>127</v>
      </c>
      <c r="B16" s="9" t="s">
        <v>141</v>
      </c>
      <c r="G16" s="29" t="s">
        <v>86</v>
      </c>
      <c r="H16" s="37">
        <f>'NJFAP Application'!I29</f>
        <v>1</v>
      </c>
      <c r="L16" s="4"/>
      <c r="M16" s="4"/>
      <c r="N16" s="4"/>
      <c r="O16" s="4"/>
      <c r="P16" s="4"/>
      <c r="Q16" s="4"/>
      <c r="S16" s="4"/>
      <c r="T16" s="4"/>
      <c r="U16" s="4"/>
      <c r="V16" s="4"/>
      <c r="W16" s="4"/>
      <c r="X16" s="4"/>
      <c r="Y16" s="4"/>
      <c r="Z16" s="4"/>
      <c r="AA16" s="4"/>
      <c r="AB16" s="4"/>
      <c r="AC16" s="30"/>
      <c r="AD16" s="30"/>
      <c r="AE16" s="30"/>
      <c r="AF16" s="25"/>
      <c r="AG16" s="30"/>
      <c r="AH16" s="25"/>
      <c r="AI16" s="25"/>
    </row>
    <row r="17" spans="1:35" x14ac:dyDescent="0.25">
      <c r="A17" t="s">
        <v>128</v>
      </c>
      <c r="B17" s="9" t="s">
        <v>142</v>
      </c>
      <c r="G17" s="29" t="s">
        <v>102</v>
      </c>
      <c r="H17" s="38">
        <f>VLOOKUP($H$16,$F$6:$H$13,3,FALSE)</f>
        <v>58320</v>
      </c>
      <c r="L17" s="4"/>
      <c r="M17" s="4"/>
      <c r="N17" s="4"/>
      <c r="O17" s="4"/>
      <c r="P17" s="4"/>
      <c r="Q17" s="4"/>
      <c r="S17" s="4"/>
      <c r="T17" s="4"/>
      <c r="U17" s="4"/>
      <c r="V17" s="4"/>
      <c r="W17" s="4"/>
      <c r="X17" s="4"/>
      <c r="Y17" s="4"/>
      <c r="Z17" s="4"/>
      <c r="AA17" s="4"/>
      <c r="AB17" s="4"/>
      <c r="AC17" s="30"/>
      <c r="AD17" s="30"/>
      <c r="AE17" s="30"/>
      <c r="AF17" s="25"/>
      <c r="AG17" s="30"/>
      <c r="AH17" s="25"/>
      <c r="AI17" s="25"/>
    </row>
    <row r="18" spans="1:35" x14ac:dyDescent="0.25">
      <c r="A18" t="s">
        <v>129</v>
      </c>
      <c r="B18" s="9" t="s">
        <v>143</v>
      </c>
      <c r="E18" s="29"/>
      <c r="F18" s="3"/>
      <c r="G18" s="28" t="s">
        <v>103</v>
      </c>
      <c r="H18" s="39">
        <f>IF('NJFAP Application'!J27&gt;H15-H17,H15-H17,0)</f>
        <v>-58320</v>
      </c>
      <c r="I18" s="25"/>
      <c r="L18" s="4"/>
      <c r="M18" s="4"/>
      <c r="N18" s="4"/>
      <c r="O18" s="4"/>
      <c r="P18" s="4"/>
      <c r="Q18" s="4"/>
      <c r="S18" s="4"/>
      <c r="T18" s="4"/>
      <c r="U18" s="4"/>
      <c r="V18" s="4"/>
      <c r="W18" s="4"/>
      <c r="X18" s="4"/>
      <c r="Y18" s="4"/>
      <c r="Z18" s="4"/>
      <c r="AA18" s="4"/>
      <c r="AB18" s="4"/>
      <c r="AC18" s="30"/>
      <c r="AD18" s="30"/>
      <c r="AE18" s="30"/>
      <c r="AF18" s="25"/>
      <c r="AG18" s="30"/>
      <c r="AH18" s="25"/>
      <c r="AI18" s="25"/>
    </row>
    <row r="19" spans="1:35" x14ac:dyDescent="0.25">
      <c r="A19" t="s">
        <v>130</v>
      </c>
      <c r="B19" s="9" t="s">
        <v>144</v>
      </c>
      <c r="G19" s="2"/>
      <c r="H19" s="2"/>
      <c r="I19" s="25"/>
      <c r="L19" s="4"/>
      <c r="M19" s="4"/>
      <c r="N19" s="4"/>
      <c r="O19" s="4"/>
      <c r="P19" s="4"/>
      <c r="Q19" s="4"/>
      <c r="S19" s="4"/>
      <c r="T19" s="4"/>
      <c r="U19" s="4"/>
      <c r="V19" s="4"/>
      <c r="W19" s="4"/>
      <c r="X19" s="4"/>
      <c r="Y19" s="4"/>
      <c r="Z19" s="4"/>
      <c r="AA19" s="4"/>
      <c r="AB19" s="4"/>
      <c r="AC19" s="30"/>
      <c r="AD19" s="30"/>
      <c r="AE19" s="30"/>
      <c r="AF19" s="25"/>
      <c r="AG19" s="30"/>
      <c r="AH19" s="25"/>
      <c r="AI19" s="25"/>
    </row>
    <row r="20" spans="1:35" x14ac:dyDescent="0.25">
      <c r="A20" t="s">
        <v>107</v>
      </c>
      <c r="B20" s="9" t="s">
        <v>145</v>
      </c>
      <c r="G20" s="20"/>
      <c r="I20" s="25"/>
      <c r="L20" s="4"/>
      <c r="M20" s="4"/>
      <c r="N20" s="4"/>
      <c r="O20" s="4"/>
      <c r="P20" s="4"/>
      <c r="Q20" s="4"/>
      <c r="S20" s="4"/>
      <c r="T20" s="4"/>
      <c r="U20" s="4"/>
      <c r="V20" s="4"/>
      <c r="W20" s="4"/>
      <c r="X20" s="4"/>
      <c r="Y20" s="4"/>
      <c r="Z20" s="4"/>
      <c r="AA20" s="4"/>
      <c r="AB20" s="4"/>
      <c r="AC20" s="30"/>
      <c r="AD20" s="30"/>
      <c r="AE20" s="30"/>
      <c r="AF20" s="25"/>
      <c r="AG20" s="30"/>
      <c r="AH20" s="25"/>
      <c r="AI20" s="25"/>
    </row>
    <row r="21" spans="1:35" x14ac:dyDescent="0.25">
      <c r="A21" t="s">
        <v>147</v>
      </c>
      <c r="B21" s="9" t="s">
        <v>146</v>
      </c>
      <c r="I21" s="25"/>
      <c r="L21" s="4"/>
      <c r="M21" s="4"/>
      <c r="N21" s="4"/>
      <c r="O21" s="4"/>
      <c r="P21" s="4"/>
      <c r="Q21" s="4"/>
      <c r="S21" s="4"/>
      <c r="T21" s="4"/>
      <c r="U21" s="4"/>
      <c r="V21" s="4"/>
      <c r="W21" s="4"/>
      <c r="X21" s="4"/>
      <c r="Y21" s="4"/>
      <c r="Z21" s="4"/>
      <c r="AA21" s="4"/>
      <c r="AB21" s="4"/>
      <c r="AC21" s="30"/>
      <c r="AD21" s="30"/>
      <c r="AE21" s="30"/>
      <c r="AF21" s="25"/>
      <c r="AG21" s="30"/>
      <c r="AH21" s="25"/>
      <c r="AI21" s="25"/>
    </row>
    <row r="22" spans="1:35" x14ac:dyDescent="0.25">
      <c r="A22" t="s">
        <v>149</v>
      </c>
      <c r="B22" s="9" t="s">
        <v>148</v>
      </c>
      <c r="I22" s="25"/>
      <c r="L22" s="4"/>
      <c r="M22" s="4"/>
      <c r="N22" s="4"/>
      <c r="O22" s="4"/>
      <c r="P22" s="4"/>
      <c r="U22" s="4"/>
      <c r="V22" s="4"/>
      <c r="W22" s="4"/>
      <c r="X22" s="4"/>
      <c r="Y22" s="4"/>
      <c r="Z22" s="4"/>
      <c r="AA22" s="4"/>
      <c r="AB22" s="4"/>
      <c r="AC22" s="30"/>
      <c r="AD22" s="30"/>
      <c r="AE22" s="30"/>
      <c r="AF22" s="25"/>
      <c r="AG22" s="30"/>
      <c r="AH22" s="25"/>
      <c r="AI22" s="25"/>
    </row>
    <row r="23" spans="1:35" x14ac:dyDescent="0.25">
      <c r="A23" t="s">
        <v>151</v>
      </c>
      <c r="B23" s="9" t="s">
        <v>150</v>
      </c>
      <c r="I23" s="25"/>
      <c r="L23" s="4"/>
      <c r="M23" s="4"/>
      <c r="N23" s="4"/>
      <c r="O23" s="4"/>
      <c r="P23" s="30"/>
      <c r="U23" s="30"/>
      <c r="V23" s="30"/>
      <c r="W23" s="30"/>
      <c r="X23" s="30"/>
      <c r="Y23" s="30"/>
      <c r="Z23" s="30"/>
      <c r="AA23" s="30"/>
      <c r="AB23" s="30"/>
      <c r="AC23" s="30"/>
      <c r="AD23" s="30"/>
      <c r="AE23" s="30"/>
      <c r="AF23" s="25"/>
      <c r="AG23" s="30"/>
      <c r="AH23" s="25"/>
      <c r="AI23" s="25"/>
    </row>
    <row r="24" spans="1:35" x14ac:dyDescent="0.25">
      <c r="A24" t="s">
        <v>155</v>
      </c>
      <c r="B24" s="9" t="s">
        <v>154</v>
      </c>
      <c r="F24" s="17"/>
      <c r="I24" s="25"/>
    </row>
    <row r="25" spans="1:35" x14ac:dyDescent="0.25">
      <c r="A25" t="s">
        <v>153</v>
      </c>
      <c r="B25" s="9" t="s">
        <v>152</v>
      </c>
      <c r="I25" s="25"/>
    </row>
    <row r="26" spans="1:35" x14ac:dyDescent="0.25">
      <c r="A26" t="s">
        <v>157</v>
      </c>
      <c r="B26" s="9" t="s">
        <v>156</v>
      </c>
      <c r="I26" s="25"/>
    </row>
    <row r="27" spans="1:35" x14ac:dyDescent="0.25">
      <c r="A27" t="s">
        <v>159</v>
      </c>
      <c r="B27" s="9" t="s">
        <v>158</v>
      </c>
    </row>
    <row r="28" spans="1:35" x14ac:dyDescent="0.25">
      <c r="A28" t="s">
        <v>161</v>
      </c>
      <c r="B28" s="9" t="s">
        <v>160</v>
      </c>
    </row>
    <row r="29" spans="1:35" x14ac:dyDescent="0.25">
      <c r="A29" t="s">
        <v>163</v>
      </c>
      <c r="B29" s="9" t="s">
        <v>162</v>
      </c>
    </row>
    <row r="30" spans="1:35" x14ac:dyDescent="0.25">
      <c r="A30" t="s">
        <v>165</v>
      </c>
      <c r="B30" s="9" t="s">
        <v>164</v>
      </c>
    </row>
    <row r="31" spans="1:35" x14ac:dyDescent="0.25">
      <c r="A31" t="s">
        <v>167</v>
      </c>
      <c r="B31" s="9" t="s">
        <v>166</v>
      </c>
    </row>
    <row r="32" spans="1:35" x14ac:dyDescent="0.25">
      <c r="A32" t="s">
        <v>169</v>
      </c>
      <c r="B32" s="9" t="s">
        <v>168</v>
      </c>
      <c r="L32" s="4"/>
      <c r="M32" s="4"/>
      <c r="N32" s="4"/>
      <c r="O32" s="4"/>
      <c r="P32" s="4"/>
      <c r="U32" s="4"/>
      <c r="V32" s="4"/>
      <c r="W32" s="4"/>
      <c r="X32" s="4"/>
      <c r="Y32" s="4"/>
      <c r="Z32" s="4"/>
      <c r="AA32" s="4"/>
      <c r="AB32" s="4"/>
    </row>
    <row r="33" spans="1:28" x14ac:dyDescent="0.25">
      <c r="A33" t="s">
        <v>171</v>
      </c>
      <c r="B33" s="9" t="s">
        <v>170</v>
      </c>
      <c r="L33" s="4"/>
      <c r="M33" s="4"/>
      <c r="N33" s="4"/>
      <c r="O33" s="4"/>
      <c r="P33" s="4"/>
      <c r="U33" s="4"/>
      <c r="V33" s="4"/>
      <c r="W33" s="4"/>
      <c r="X33" s="4"/>
      <c r="Y33" s="4"/>
      <c r="Z33" s="4"/>
      <c r="AA33" s="4"/>
      <c r="AB33" s="4"/>
    </row>
    <row r="34" spans="1:28" x14ac:dyDescent="0.25">
      <c r="A34" t="s">
        <v>173</v>
      </c>
      <c r="B34" s="9" t="s">
        <v>172</v>
      </c>
      <c r="L34" s="4"/>
      <c r="M34" s="4"/>
      <c r="N34" s="4"/>
      <c r="O34" s="4"/>
      <c r="P34" s="4"/>
      <c r="U34" s="4"/>
      <c r="V34" s="4"/>
      <c r="W34" s="4"/>
      <c r="X34" s="4"/>
      <c r="Y34" s="4"/>
      <c r="Z34" s="4"/>
      <c r="AA34" s="4"/>
      <c r="AB34" s="4"/>
    </row>
    <row r="35" spans="1:28" x14ac:dyDescent="0.25">
      <c r="A35" t="s">
        <v>175</v>
      </c>
      <c r="B35" s="9" t="s">
        <v>174</v>
      </c>
      <c r="L35" s="4"/>
      <c r="M35" s="4"/>
      <c r="N35" s="4"/>
      <c r="O35" s="4"/>
      <c r="P35" s="4"/>
      <c r="U35" s="4"/>
      <c r="V35" s="4"/>
      <c r="W35" s="4"/>
      <c r="X35" s="4"/>
      <c r="Y35" s="4"/>
      <c r="Z35" s="4"/>
      <c r="AA35" s="4"/>
      <c r="AB35" s="4"/>
    </row>
    <row r="36" spans="1:28" x14ac:dyDescent="0.25">
      <c r="A36" t="s">
        <v>177</v>
      </c>
      <c r="B36" s="9" t="s">
        <v>176</v>
      </c>
      <c r="L36" s="4"/>
      <c r="M36" s="4"/>
      <c r="N36" s="4"/>
      <c r="O36" s="4"/>
      <c r="P36" s="4"/>
      <c r="U36" s="4"/>
      <c r="V36" s="4"/>
      <c r="W36" s="4"/>
      <c r="X36" s="4"/>
      <c r="Y36" s="4"/>
      <c r="Z36" s="4"/>
      <c r="AA36" s="4"/>
      <c r="AB36" s="4"/>
    </row>
    <row r="37" spans="1:28" x14ac:dyDescent="0.25">
      <c r="A37" t="s">
        <v>181</v>
      </c>
      <c r="B37" s="9" t="s">
        <v>180</v>
      </c>
      <c r="L37" s="4"/>
      <c r="M37" s="4"/>
      <c r="N37" s="4"/>
      <c r="O37" s="4"/>
      <c r="P37" s="4"/>
      <c r="U37" s="4"/>
      <c r="V37" s="4"/>
      <c r="W37" s="4"/>
      <c r="X37" s="4"/>
      <c r="Y37" s="4"/>
      <c r="Z37" s="4"/>
      <c r="AA37" s="4"/>
      <c r="AB37" s="4"/>
    </row>
    <row r="38" spans="1:28" x14ac:dyDescent="0.25">
      <c r="A38" t="s">
        <v>179</v>
      </c>
      <c r="B38" s="9" t="s">
        <v>178</v>
      </c>
      <c r="L38" s="4"/>
      <c r="M38" s="4"/>
      <c r="N38" s="4"/>
      <c r="O38" s="4"/>
      <c r="P38" s="4"/>
      <c r="U38" s="4"/>
      <c r="V38" s="4"/>
      <c r="W38" s="4"/>
      <c r="X38" s="4"/>
      <c r="Y38" s="4"/>
      <c r="Z38" s="4"/>
      <c r="AA38" s="4"/>
      <c r="AB38" s="4"/>
    </row>
    <row r="39" spans="1:28" x14ac:dyDescent="0.25">
      <c r="A39" t="s">
        <v>247</v>
      </c>
      <c r="B39" s="9" t="s">
        <v>182</v>
      </c>
      <c r="L39" s="520"/>
      <c r="M39" s="520"/>
      <c r="N39" s="520"/>
      <c r="O39" s="520"/>
      <c r="P39" s="520"/>
      <c r="U39" s="4"/>
      <c r="V39" s="4"/>
      <c r="W39" s="520"/>
      <c r="X39" s="520"/>
      <c r="Y39" s="520"/>
      <c r="Z39" s="520"/>
      <c r="AA39" s="520"/>
      <c r="AB39" s="4"/>
    </row>
    <row r="40" spans="1:28" x14ac:dyDescent="0.25">
      <c r="A40" t="s">
        <v>184</v>
      </c>
      <c r="B40" s="9" t="s">
        <v>183</v>
      </c>
      <c r="L40" s="520"/>
      <c r="M40" s="520"/>
      <c r="N40" s="520"/>
      <c r="O40" s="520"/>
      <c r="P40" s="520"/>
      <c r="U40" s="4"/>
      <c r="V40" s="4"/>
      <c r="W40" s="520"/>
      <c r="X40" s="520"/>
      <c r="Y40" s="520"/>
      <c r="Z40" s="520"/>
      <c r="AA40" s="520"/>
      <c r="AB40" s="4"/>
    </row>
    <row r="41" spans="1:28" x14ac:dyDescent="0.25">
      <c r="A41" t="s">
        <v>186</v>
      </c>
      <c r="B41" s="9" t="s">
        <v>185</v>
      </c>
    </row>
    <row r="42" spans="1:28" x14ac:dyDescent="0.25">
      <c r="A42" t="s">
        <v>188</v>
      </c>
      <c r="B42" s="9" t="s">
        <v>187</v>
      </c>
    </row>
    <row r="43" spans="1:28" x14ac:dyDescent="0.25">
      <c r="A43" t="s">
        <v>190</v>
      </c>
      <c r="B43" s="9" t="s">
        <v>189</v>
      </c>
    </row>
    <row r="44" spans="1:28" x14ac:dyDescent="0.25">
      <c r="A44" t="s">
        <v>192</v>
      </c>
      <c r="B44" s="9" t="s">
        <v>191</v>
      </c>
    </row>
    <row r="45" spans="1:28" x14ac:dyDescent="0.25">
      <c r="A45" t="s">
        <v>194</v>
      </c>
      <c r="B45" s="9" t="s">
        <v>193</v>
      </c>
    </row>
    <row r="46" spans="1:28" x14ac:dyDescent="0.25">
      <c r="A46" t="s">
        <v>196</v>
      </c>
      <c r="B46" s="9" t="s">
        <v>195</v>
      </c>
    </row>
    <row r="47" spans="1:28" x14ac:dyDescent="0.25">
      <c r="A47" t="s">
        <v>198</v>
      </c>
      <c r="B47" s="9" t="s">
        <v>197</v>
      </c>
    </row>
    <row r="48" spans="1:28" x14ac:dyDescent="0.25">
      <c r="A48" t="s">
        <v>200</v>
      </c>
      <c r="B48" s="9" t="s">
        <v>199</v>
      </c>
    </row>
    <row r="49" spans="1:2" x14ac:dyDescent="0.25">
      <c r="A49" t="s">
        <v>202</v>
      </c>
      <c r="B49" s="9" t="s">
        <v>201</v>
      </c>
    </row>
    <row r="50" spans="1:2" x14ac:dyDescent="0.25">
      <c r="A50" t="s">
        <v>204</v>
      </c>
      <c r="B50" s="9" t="s">
        <v>203</v>
      </c>
    </row>
    <row r="51" spans="1:2" x14ac:dyDescent="0.25">
      <c r="A51" t="s">
        <v>206</v>
      </c>
      <c r="B51" s="9" t="s">
        <v>205</v>
      </c>
    </row>
    <row r="52" spans="1:2" x14ac:dyDescent="0.25">
      <c r="A52" t="s">
        <v>208</v>
      </c>
      <c r="B52" s="9" t="s">
        <v>207</v>
      </c>
    </row>
    <row r="53" spans="1:2" x14ac:dyDescent="0.25">
      <c r="A53" t="s">
        <v>210</v>
      </c>
      <c r="B53" s="9" t="s">
        <v>209</v>
      </c>
    </row>
    <row r="54" spans="1:2" x14ac:dyDescent="0.25">
      <c r="A54" t="s">
        <v>212</v>
      </c>
      <c r="B54" s="9" t="s">
        <v>211</v>
      </c>
    </row>
    <row r="55" spans="1:2" x14ac:dyDescent="0.25">
      <c r="A55" t="s">
        <v>214</v>
      </c>
      <c r="B55" s="9" t="s">
        <v>213</v>
      </c>
    </row>
    <row r="56" spans="1:2" x14ac:dyDescent="0.25">
      <c r="A56" t="s">
        <v>216</v>
      </c>
      <c r="B56" s="9" t="s">
        <v>215</v>
      </c>
    </row>
    <row r="57" spans="1:2" x14ac:dyDescent="0.25">
      <c r="A57" t="s">
        <v>218</v>
      </c>
      <c r="B57" s="9" t="s">
        <v>217</v>
      </c>
    </row>
    <row r="58" spans="1:2" x14ac:dyDescent="0.25">
      <c r="A58" t="s">
        <v>220</v>
      </c>
      <c r="B58" s="9" t="s">
        <v>219</v>
      </c>
    </row>
    <row r="59" spans="1:2" x14ac:dyDescent="0.25">
      <c r="A59" t="s">
        <v>222</v>
      </c>
      <c r="B59" s="9" t="s">
        <v>221</v>
      </c>
    </row>
    <row r="60" spans="1:2" x14ac:dyDescent="0.25">
      <c r="A60" t="s">
        <v>224</v>
      </c>
      <c r="B60" s="9" t="s">
        <v>223</v>
      </c>
    </row>
    <row r="61" spans="1:2" x14ac:dyDescent="0.25">
      <c r="A61" t="s">
        <v>226</v>
      </c>
      <c r="B61" s="9" t="s">
        <v>225</v>
      </c>
    </row>
    <row r="62" spans="1:2" x14ac:dyDescent="0.25">
      <c r="A62" t="s">
        <v>228</v>
      </c>
      <c r="B62" s="9" t="s">
        <v>227</v>
      </c>
    </row>
    <row r="63" spans="1:2" x14ac:dyDescent="0.25">
      <c r="A63" t="s">
        <v>230</v>
      </c>
      <c r="B63" s="9" t="s">
        <v>229</v>
      </c>
    </row>
    <row r="64" spans="1:2" x14ac:dyDescent="0.25">
      <c r="A64" t="s">
        <v>232</v>
      </c>
      <c r="B64" s="9" t="s">
        <v>231</v>
      </c>
    </row>
    <row r="65" spans="1:2" x14ac:dyDescent="0.25">
      <c r="A65" t="s">
        <v>234</v>
      </c>
      <c r="B65" s="9" t="s">
        <v>233</v>
      </c>
    </row>
    <row r="66" spans="1:2" x14ac:dyDescent="0.25">
      <c r="A66" t="s">
        <v>236</v>
      </c>
      <c r="B66" s="9" t="s">
        <v>235</v>
      </c>
    </row>
    <row r="67" spans="1:2" x14ac:dyDescent="0.25">
      <c r="A67" t="s">
        <v>238</v>
      </c>
      <c r="B67" s="9" t="s">
        <v>237</v>
      </c>
    </row>
  </sheetData>
  <sheetProtection algorithmName="SHA-512" hashValue="NMwWl6hQ20h3fy2IWuGhVk0D/hGadIlyrfbdt6t/iAS4nAxWkFa3hBzfMM7YWWWINaQy1srtI3gKBNnDlW3Slw==" saltValue="ntHXuZ79pdD2aopAiBJiXw==" spinCount="100000" sheet="1" objects="1" scenarios="1" selectLockedCells="1" selectUnlockedCells="1"/>
  <sortState xmlns:xlrd2="http://schemas.microsoft.com/office/spreadsheetml/2017/richdata2" ref="A2:B65">
    <sortCondition ref="B33:B96"/>
  </sortState>
  <mergeCells count="6">
    <mergeCell ref="E3:G3"/>
    <mergeCell ref="E4:G4"/>
    <mergeCell ref="L39:P39"/>
    <mergeCell ref="W39:AA39"/>
    <mergeCell ref="L40:P40"/>
    <mergeCell ref="W40:AA40"/>
  </mergeCells>
  <pageMargins left="0.7" right="0.7" top="0.75" bottom="0.75" header="0.3" footer="0.3"/>
  <pageSetup scale="63" orientation="portrait" r:id="rId1"/>
  <colBreaks count="1" manualBreakCount="1">
    <brk id="10" max="6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67" workbookViewId="0">
      <selection activeCell="W98" sqref="V98:W98"/>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zoomScaleNormal="100" workbookViewId="0">
      <selection activeCell="J6" sqref="J6"/>
    </sheetView>
  </sheetViews>
  <sheetFormatPr defaultRowHeight="15" x14ac:dyDescent="0.2"/>
  <cols>
    <col min="1" max="1" width="87" style="40" customWidth="1"/>
    <col min="2" max="16384" width="9.140625" style="40"/>
  </cols>
  <sheetData>
    <row r="1" spans="1:9" ht="52.5" customHeight="1" x14ac:dyDescent="0.2"/>
    <row r="2" spans="1:9" ht="52.5" customHeight="1" x14ac:dyDescent="0.2"/>
    <row r="3" spans="1:9" ht="30" customHeight="1" x14ac:dyDescent="0.2">
      <c r="A3" s="63" t="s">
        <v>392</v>
      </c>
    </row>
    <row r="4" spans="1:9" ht="60" customHeight="1" x14ac:dyDescent="0.2">
      <c r="A4" s="68" t="s">
        <v>393</v>
      </c>
      <c r="C4" s="67"/>
      <c r="D4" s="67"/>
      <c r="E4" s="67"/>
      <c r="F4" s="67"/>
      <c r="G4" s="67"/>
      <c r="H4" s="67"/>
      <c r="I4" s="67"/>
    </row>
    <row r="5" spans="1:9" ht="45" customHeight="1" x14ac:dyDescent="0.2">
      <c r="A5" s="68" t="s">
        <v>394</v>
      </c>
      <c r="B5" s="67"/>
      <c r="C5" s="67"/>
      <c r="D5" s="67"/>
      <c r="E5" s="67"/>
      <c r="F5" s="67"/>
      <c r="G5" s="67"/>
      <c r="H5" s="67"/>
      <c r="I5" s="67"/>
    </row>
    <row r="6" spans="1:9" ht="30" customHeight="1" x14ac:dyDescent="0.2">
      <c r="A6" s="68" t="s">
        <v>384</v>
      </c>
      <c r="B6" s="67"/>
      <c r="C6" s="67"/>
      <c r="D6" s="67"/>
      <c r="E6" s="67"/>
      <c r="F6" s="67"/>
      <c r="G6" s="67"/>
      <c r="H6" s="67"/>
      <c r="I6" s="67"/>
    </row>
    <row r="7" spans="1:9" ht="45" customHeight="1" x14ac:dyDescent="0.2">
      <c r="A7" s="68" t="s">
        <v>395</v>
      </c>
      <c r="B7" s="67"/>
      <c r="C7" s="67"/>
      <c r="D7" s="67"/>
      <c r="E7" s="67"/>
      <c r="F7" s="67"/>
      <c r="G7" s="67"/>
      <c r="H7" s="67"/>
      <c r="I7" s="67"/>
    </row>
    <row r="8" spans="1:9" ht="45" customHeight="1" x14ac:dyDescent="0.2">
      <c r="A8" s="68" t="s">
        <v>396</v>
      </c>
      <c r="B8" s="67"/>
      <c r="C8" s="67"/>
      <c r="D8" s="67"/>
      <c r="E8" s="67"/>
      <c r="F8" s="67"/>
      <c r="G8" s="67"/>
      <c r="H8" s="67"/>
      <c r="I8" s="67"/>
    </row>
    <row r="9" spans="1:9" ht="45" customHeight="1" x14ac:dyDescent="0.2">
      <c r="A9" s="68" t="s">
        <v>397</v>
      </c>
      <c r="B9" s="67"/>
      <c r="C9" s="67"/>
      <c r="D9" s="67"/>
      <c r="E9" s="67"/>
      <c r="F9" s="67"/>
      <c r="G9" s="67"/>
      <c r="H9" s="67"/>
      <c r="I9" s="67"/>
    </row>
    <row r="10" spans="1:9" ht="45" customHeight="1" x14ac:dyDescent="0.2">
      <c r="A10" s="68" t="s">
        <v>385</v>
      </c>
      <c r="B10" s="67"/>
      <c r="C10" s="67"/>
      <c r="D10" s="67"/>
      <c r="E10" s="67"/>
      <c r="F10" s="67"/>
      <c r="G10" s="67"/>
      <c r="H10" s="67"/>
      <c r="I10" s="67"/>
    </row>
    <row r="11" spans="1:9" ht="30" customHeight="1" x14ac:dyDescent="0.2">
      <c r="A11" s="68" t="s">
        <v>398</v>
      </c>
      <c r="B11" s="67"/>
      <c r="C11" s="67"/>
      <c r="D11" s="67"/>
      <c r="E11" s="67"/>
      <c r="F11" s="67"/>
      <c r="G11" s="67"/>
      <c r="H11" s="67"/>
      <c r="I11" s="67"/>
    </row>
    <row r="12" spans="1:9" ht="34.5" customHeight="1" x14ac:dyDescent="0.2">
      <c r="A12" s="68" t="s">
        <v>399</v>
      </c>
      <c r="B12" s="67"/>
      <c r="C12" s="67"/>
      <c r="D12" s="67"/>
      <c r="E12" s="67"/>
      <c r="F12" s="67"/>
      <c r="G12" s="67"/>
      <c r="H12" s="67"/>
      <c r="I12" s="67"/>
    </row>
    <row r="13" spans="1:9" x14ac:dyDescent="0.2">
      <c r="A13" s="67"/>
      <c r="B13" s="67"/>
      <c r="C13" s="67"/>
      <c r="D13" s="67"/>
      <c r="E13" s="67"/>
      <c r="F13" s="67"/>
      <c r="G13" s="67"/>
      <c r="H13" s="67"/>
      <c r="I13" s="67"/>
    </row>
    <row r="14" spans="1:9" x14ac:dyDescent="0.2">
      <c r="A14" s="67"/>
      <c r="B14" s="67"/>
      <c r="C14" s="67"/>
      <c r="D14" s="67"/>
      <c r="E14" s="67"/>
      <c r="F14" s="67"/>
      <c r="G14" s="67"/>
      <c r="H14" s="67"/>
      <c r="I14" s="67"/>
    </row>
    <row r="15" spans="1:9" x14ac:dyDescent="0.2">
      <c r="A15" s="67"/>
      <c r="B15" s="67"/>
      <c r="C15" s="67"/>
      <c r="D15" s="67"/>
      <c r="E15" s="67"/>
      <c r="F15" s="67"/>
      <c r="G15" s="67"/>
      <c r="H15" s="67"/>
      <c r="I15" s="67"/>
    </row>
    <row r="16" spans="1:9" x14ac:dyDescent="0.2">
      <c r="A16" s="67"/>
      <c r="B16" s="67"/>
      <c r="C16" s="67"/>
      <c r="D16" s="67"/>
      <c r="E16" s="67"/>
      <c r="F16" s="67"/>
      <c r="G16" s="67"/>
      <c r="H16" s="67"/>
      <c r="I16" s="67"/>
    </row>
    <row r="17" spans="1:9" x14ac:dyDescent="0.2">
      <c r="A17" s="67"/>
      <c r="B17" s="67"/>
      <c r="C17" s="67"/>
      <c r="D17" s="67"/>
      <c r="E17" s="67"/>
      <c r="F17" s="67"/>
      <c r="G17" s="67"/>
      <c r="H17" s="67"/>
      <c r="I17" s="67"/>
    </row>
    <row r="18" spans="1:9" x14ac:dyDescent="0.2">
      <c r="A18" s="67"/>
      <c r="B18" s="67"/>
      <c r="C18" s="67"/>
      <c r="D18" s="67"/>
      <c r="E18" s="67"/>
      <c r="F18" s="67"/>
      <c r="G18" s="67"/>
      <c r="H18" s="67"/>
      <c r="I18" s="67"/>
    </row>
    <row r="19" spans="1:9" x14ac:dyDescent="0.2">
      <c r="A19" s="67"/>
      <c r="B19" s="67"/>
      <c r="C19" s="67"/>
      <c r="D19" s="67"/>
      <c r="E19" s="67"/>
      <c r="F19" s="67"/>
      <c r="G19" s="67"/>
      <c r="H19" s="67"/>
      <c r="I19" s="67"/>
    </row>
    <row r="20" spans="1:9" x14ac:dyDescent="0.2">
      <c r="A20" s="67"/>
      <c r="B20" s="67"/>
      <c r="C20" s="67"/>
      <c r="D20" s="67"/>
      <c r="E20" s="67"/>
      <c r="F20" s="67"/>
      <c r="G20" s="67"/>
      <c r="H20" s="67"/>
      <c r="I20" s="67"/>
    </row>
    <row r="21" spans="1:9" x14ac:dyDescent="0.2">
      <c r="A21" s="67"/>
      <c r="B21" s="67"/>
      <c r="C21" s="67"/>
      <c r="D21" s="67"/>
      <c r="E21" s="67"/>
      <c r="F21" s="67"/>
      <c r="G21" s="67"/>
      <c r="H21" s="67"/>
      <c r="I21" s="67"/>
    </row>
    <row r="22" spans="1:9" x14ac:dyDescent="0.2">
      <c r="A22" s="67"/>
      <c r="B22" s="67"/>
      <c r="C22" s="67"/>
      <c r="D22" s="67"/>
      <c r="E22" s="67"/>
      <c r="F22" s="67"/>
      <c r="G22" s="67"/>
      <c r="H22" s="67"/>
      <c r="I22" s="67"/>
    </row>
    <row r="23" spans="1:9" x14ac:dyDescent="0.2">
      <c r="A23" s="67"/>
      <c r="B23" s="67"/>
      <c r="C23" s="67"/>
      <c r="D23" s="67"/>
      <c r="E23" s="67"/>
      <c r="F23" s="67"/>
      <c r="G23" s="67"/>
      <c r="H23" s="67"/>
      <c r="I23" s="67"/>
    </row>
    <row r="24" spans="1:9" x14ac:dyDescent="0.2">
      <c r="A24" s="67"/>
      <c r="B24" s="67"/>
      <c r="C24" s="67"/>
      <c r="D24" s="67"/>
      <c r="E24" s="67"/>
      <c r="F24" s="67"/>
      <c r="G24" s="67"/>
      <c r="H24" s="67"/>
      <c r="I24" s="67"/>
    </row>
    <row r="25" spans="1:9" x14ac:dyDescent="0.2">
      <c r="A25" s="67"/>
      <c r="B25" s="67"/>
      <c r="C25" s="67"/>
      <c r="D25" s="67"/>
      <c r="E25" s="67"/>
      <c r="F25" s="67"/>
      <c r="G25" s="67"/>
      <c r="H25" s="67"/>
      <c r="I25" s="67"/>
    </row>
    <row r="26" spans="1:9" x14ac:dyDescent="0.2">
      <c r="A26" s="67"/>
      <c r="B26" s="67"/>
      <c r="C26" s="67"/>
      <c r="D26" s="67"/>
      <c r="E26" s="67"/>
      <c r="F26" s="67"/>
      <c r="G26" s="67"/>
      <c r="H26" s="67"/>
      <c r="I26" s="67"/>
    </row>
    <row r="27" spans="1:9" x14ac:dyDescent="0.2">
      <c r="A27" s="67"/>
      <c r="B27" s="67"/>
      <c r="C27" s="67"/>
      <c r="D27" s="67"/>
      <c r="E27" s="67"/>
      <c r="F27" s="67"/>
      <c r="G27" s="67"/>
      <c r="H27" s="67"/>
      <c r="I27" s="67"/>
    </row>
    <row r="28" spans="1:9" x14ac:dyDescent="0.2">
      <c r="A28" s="67"/>
      <c r="B28" s="67"/>
      <c r="C28" s="67"/>
      <c r="D28" s="67"/>
      <c r="E28" s="67"/>
      <c r="F28" s="67"/>
      <c r="G28" s="67"/>
      <c r="H28" s="67"/>
      <c r="I28" s="67"/>
    </row>
    <row r="29" spans="1:9" x14ac:dyDescent="0.2">
      <c r="A29" s="67"/>
      <c r="B29" s="67"/>
      <c r="C29" s="67"/>
      <c r="D29" s="67"/>
      <c r="E29" s="67"/>
      <c r="F29" s="67"/>
      <c r="G29" s="67"/>
      <c r="H29" s="67"/>
      <c r="I29" s="67"/>
    </row>
    <row r="30" spans="1:9" x14ac:dyDescent="0.2">
      <c r="A30" s="67"/>
      <c r="B30" s="67"/>
      <c r="C30" s="67"/>
      <c r="D30" s="67"/>
      <c r="E30" s="67"/>
      <c r="F30" s="67"/>
      <c r="G30" s="67"/>
      <c r="H30" s="67"/>
      <c r="I30" s="67"/>
    </row>
  </sheetData>
  <sheetProtection algorithmName="SHA-512" hashValue="iexSCIorKKXJqNd9K1QgW4S8zdKqp6oQf35tudWXeCdpkVs0kUB7dZcmWszyqHbHrASU/sgj7+F6wJjWwhca7Q==" saltValue="BFBUM7MaYrjQklIva7VrWA==" spinCount="100000" sheet="1" objects="1" scenarios="1" selectLockedCells="1" selectUn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54"/>
  <sheetViews>
    <sheetView showGridLines="0" zoomScaleNormal="100" workbookViewId="0">
      <selection activeCell="C12" sqref="C12"/>
    </sheetView>
  </sheetViews>
  <sheetFormatPr defaultColWidth="8.85546875" defaultRowHeight="15" x14ac:dyDescent="0.2"/>
  <cols>
    <col min="1" max="1" width="40.7109375" style="5" customWidth="1"/>
    <col min="2" max="2" width="31.42578125" style="5" customWidth="1"/>
    <col min="3" max="3" width="15.42578125" style="5" customWidth="1"/>
    <col min="4" max="4" width="13.7109375" style="5" customWidth="1"/>
    <col min="5" max="5" width="14.5703125" style="5" customWidth="1"/>
    <col min="6" max="6" width="14.85546875" style="5" customWidth="1"/>
    <col min="7" max="8" width="8.85546875" style="5"/>
    <col min="9" max="9" width="53" style="5" customWidth="1"/>
    <col min="10" max="10" width="19.28515625" style="5" customWidth="1"/>
    <col min="11" max="11" width="11.42578125" style="5" customWidth="1"/>
    <col min="12" max="12" width="10.85546875" style="5" customWidth="1"/>
    <col min="13" max="13" width="20.28515625" style="5" customWidth="1"/>
    <col min="14" max="14" width="26" style="5" customWidth="1"/>
    <col min="15" max="15" width="16" style="5" customWidth="1"/>
    <col min="16" max="16" width="8.85546875" style="5" customWidth="1"/>
    <col min="17" max="16384" width="8.85546875" style="5"/>
  </cols>
  <sheetData>
    <row r="1" spans="1:15" ht="15" customHeight="1" x14ac:dyDescent="0.2">
      <c r="A1" s="79"/>
      <c r="B1" s="80"/>
      <c r="C1" s="80"/>
      <c r="D1" s="80"/>
      <c r="E1" s="80"/>
      <c r="F1" s="82"/>
      <c r="I1" s="379" t="s">
        <v>283</v>
      </c>
      <c r="J1" s="380"/>
    </row>
    <row r="2" spans="1:15" ht="15.6" customHeight="1" x14ac:dyDescent="0.2">
      <c r="A2" s="83"/>
      <c r="F2" s="86"/>
      <c r="I2" s="381"/>
      <c r="J2" s="382"/>
    </row>
    <row r="3" spans="1:15" ht="15.6" customHeight="1" x14ac:dyDescent="0.2">
      <c r="A3" s="83"/>
      <c r="F3" s="86"/>
      <c r="I3" s="381"/>
      <c r="J3" s="382"/>
    </row>
    <row r="4" spans="1:15" ht="15.6" customHeight="1" x14ac:dyDescent="0.2">
      <c r="A4" s="83"/>
      <c r="F4" s="86"/>
      <c r="I4" s="381"/>
      <c r="J4" s="382"/>
    </row>
    <row r="5" spans="1:15" ht="16.149999999999999" customHeight="1" x14ac:dyDescent="0.2">
      <c r="A5" s="385"/>
      <c r="B5" s="386"/>
      <c r="C5" s="386"/>
      <c r="D5" s="386"/>
      <c r="E5" s="386"/>
      <c r="F5" s="387"/>
      <c r="I5" s="381"/>
      <c r="J5" s="382"/>
    </row>
    <row r="6" spans="1:15" ht="15.6" customHeight="1" x14ac:dyDescent="0.2">
      <c r="A6" s="388" t="s">
        <v>5</v>
      </c>
      <c r="B6" s="389"/>
      <c r="C6" s="389"/>
      <c r="D6" s="389"/>
      <c r="E6" s="389"/>
      <c r="F6" s="390"/>
      <c r="I6" s="381"/>
      <c r="J6" s="382"/>
    </row>
    <row r="7" spans="1:15" ht="15.6" customHeight="1" x14ac:dyDescent="0.2">
      <c r="A7" s="156"/>
      <c r="B7" s="157"/>
      <c r="C7" s="157"/>
      <c r="D7" s="157"/>
      <c r="E7" s="157"/>
      <c r="F7" s="158"/>
      <c r="G7" s="159"/>
      <c r="H7" s="159"/>
      <c r="I7" s="381"/>
      <c r="J7" s="382"/>
      <c r="K7" s="159"/>
      <c r="L7" s="159"/>
    </row>
    <row r="8" spans="1:15" ht="15.6" customHeight="1" thickBot="1" x14ac:dyDescent="0.25">
      <c r="A8" s="391" t="s">
        <v>6</v>
      </c>
      <c r="B8" s="392"/>
      <c r="C8" s="108" t="s">
        <v>7</v>
      </c>
      <c r="D8" s="108"/>
      <c r="E8" s="108"/>
      <c r="F8" s="160" t="s">
        <v>8</v>
      </c>
      <c r="G8" s="159"/>
      <c r="H8" s="159"/>
      <c r="I8" s="383"/>
      <c r="J8" s="384"/>
      <c r="K8" s="159"/>
      <c r="L8" s="159"/>
    </row>
    <row r="9" spans="1:15" ht="15.75" thickBot="1" x14ac:dyDescent="0.25">
      <c r="A9" s="327" t="s">
        <v>10</v>
      </c>
      <c r="C9" s="132"/>
      <c r="D9" s="132"/>
      <c r="F9" s="86"/>
      <c r="G9" s="161"/>
      <c r="H9" s="161"/>
      <c r="K9" s="161"/>
      <c r="L9" s="161"/>
      <c r="M9" s="162" t="s">
        <v>9</v>
      </c>
      <c r="N9" s="162"/>
    </row>
    <row r="10" spans="1:15" ht="15.75" thickBot="1" x14ac:dyDescent="0.25">
      <c r="A10" s="377" t="s">
        <v>12</v>
      </c>
      <c r="B10" s="378"/>
      <c r="C10" s="163">
        <f>J19</f>
        <v>0</v>
      </c>
      <c r="D10" s="164"/>
      <c r="E10" s="108"/>
      <c r="F10" s="165">
        <f>IF(C10&gt;0,C10*12,0)</f>
        <v>0</v>
      </c>
      <c r="I10" s="361" t="s">
        <v>104</v>
      </c>
      <c r="J10" s="362"/>
      <c r="M10" s="166" t="s">
        <v>11</v>
      </c>
      <c r="N10" s="166">
        <v>4.3330000000000002</v>
      </c>
      <c r="O10" s="5">
        <v>52</v>
      </c>
    </row>
    <row r="11" spans="1:15" x14ac:dyDescent="0.2">
      <c r="A11" s="326" t="s">
        <v>288</v>
      </c>
      <c r="B11" s="167"/>
      <c r="C11" s="168"/>
      <c r="D11" s="168" t="s">
        <v>251</v>
      </c>
      <c r="E11" s="169"/>
      <c r="F11" s="170"/>
      <c r="I11" s="171" t="s">
        <v>13</v>
      </c>
      <c r="J11" s="172">
        <f>J39</f>
        <v>0</v>
      </c>
      <c r="M11" s="166" t="s">
        <v>14</v>
      </c>
      <c r="N11" s="166">
        <v>2.1665999999999999</v>
      </c>
      <c r="O11" s="5">
        <v>26</v>
      </c>
    </row>
    <row r="12" spans="1:15" x14ac:dyDescent="0.2">
      <c r="A12" s="359" t="s">
        <v>413</v>
      </c>
      <c r="B12" s="360"/>
      <c r="C12" s="78"/>
      <c r="D12" s="173"/>
      <c r="E12" s="320"/>
      <c r="F12" s="175">
        <f t="shared" ref="F12:F22" si="0">C12*12</f>
        <v>0</v>
      </c>
      <c r="I12" s="83" t="str">
        <f>IF('Client Information'!B42&gt;0,'Client Information'!B42,"Household Member 1")</f>
        <v>Household Member 1</v>
      </c>
      <c r="J12" s="8"/>
      <c r="M12" s="166" t="s">
        <v>15</v>
      </c>
      <c r="N12" s="166">
        <v>2</v>
      </c>
      <c r="O12" s="5">
        <v>24</v>
      </c>
    </row>
    <row r="13" spans="1:15" x14ac:dyDescent="0.2">
      <c r="A13" s="373" t="s">
        <v>414</v>
      </c>
      <c r="B13" s="374"/>
      <c r="C13" s="78"/>
      <c r="D13" s="174"/>
      <c r="E13" s="320"/>
      <c r="F13" s="175">
        <f t="shared" si="0"/>
        <v>0</v>
      </c>
      <c r="I13" s="83" t="str">
        <f>IF('Client Information'!B65&gt;0,'Client Information'!B65,"Household Member 2")</f>
        <v>Household Member 2</v>
      </c>
      <c r="J13" s="8"/>
      <c r="M13" s="166"/>
      <c r="N13" s="166"/>
    </row>
    <row r="14" spans="1:15" x14ac:dyDescent="0.2">
      <c r="A14" s="373" t="s">
        <v>415</v>
      </c>
      <c r="B14" s="374"/>
      <c r="C14" s="78"/>
      <c r="D14" s="174"/>
      <c r="E14" s="320"/>
      <c r="F14" s="175">
        <f t="shared" si="0"/>
        <v>0</v>
      </c>
      <c r="I14" s="83" t="str">
        <f>IF('Client Information'!B88&gt;0,'Client Information'!B88,"Household Member 3")</f>
        <v>Household Member 3</v>
      </c>
      <c r="J14" s="8"/>
    </row>
    <row r="15" spans="1:15" x14ac:dyDescent="0.2">
      <c r="A15" s="373" t="s">
        <v>419</v>
      </c>
      <c r="B15" s="374"/>
      <c r="C15" s="78"/>
      <c r="D15" s="174"/>
      <c r="E15" s="324"/>
      <c r="F15" s="175">
        <f t="shared" si="0"/>
        <v>0</v>
      </c>
      <c r="I15" s="83" t="str">
        <f>IF('Client Information'!B111&gt;0,'Client Information'!B111,"Household Member 4")</f>
        <v>Household Member 4</v>
      </c>
      <c r="J15" s="8"/>
      <c r="M15" s="5" t="s">
        <v>16</v>
      </c>
    </row>
    <row r="16" spans="1:15" x14ac:dyDescent="0.2">
      <c r="A16" s="359" t="s">
        <v>416</v>
      </c>
      <c r="B16" s="360"/>
      <c r="C16" s="78"/>
      <c r="D16" s="174"/>
      <c r="E16" s="320"/>
      <c r="F16" s="175">
        <f t="shared" si="0"/>
        <v>0</v>
      </c>
      <c r="G16" s="169"/>
      <c r="I16" s="83" t="str">
        <f>IF('Client Information'!B134&gt;0,'Client Information'!B134,"Household Member 5")</f>
        <v>Household Member 5</v>
      </c>
      <c r="J16" s="8"/>
      <c r="M16" s="5" t="s">
        <v>17</v>
      </c>
    </row>
    <row r="17" spans="1:13" x14ac:dyDescent="0.2">
      <c r="A17" s="373" t="s">
        <v>417</v>
      </c>
      <c r="B17" s="374"/>
      <c r="C17" s="78"/>
      <c r="D17" s="174"/>
      <c r="E17" s="320"/>
      <c r="F17" s="175">
        <f t="shared" si="0"/>
        <v>0</v>
      </c>
      <c r="I17" s="83" t="str">
        <f>IF('Client Information'!B157&gt;0,'Client Information'!B157,"Household Member 6")</f>
        <v>Household Member 6</v>
      </c>
      <c r="J17" s="8"/>
      <c r="M17" s="5" t="s">
        <v>18</v>
      </c>
    </row>
    <row r="18" spans="1:13" x14ac:dyDescent="0.2">
      <c r="A18" s="373" t="s">
        <v>427</v>
      </c>
      <c r="B18" s="374"/>
      <c r="C18" s="78"/>
      <c r="D18" s="174"/>
      <c r="E18" s="320"/>
      <c r="F18" s="175">
        <f t="shared" si="0"/>
        <v>0</v>
      </c>
      <c r="G18" s="176"/>
      <c r="I18" s="83"/>
      <c r="J18" s="86"/>
      <c r="M18" s="5" t="s">
        <v>19</v>
      </c>
    </row>
    <row r="19" spans="1:13" ht="15.75" thickBot="1" x14ac:dyDescent="0.25">
      <c r="A19" s="373" t="s">
        <v>418</v>
      </c>
      <c r="B19" s="374"/>
      <c r="C19" s="78"/>
      <c r="D19" s="174"/>
      <c r="E19" s="320"/>
      <c r="F19" s="175"/>
      <c r="I19" s="177" t="s">
        <v>105</v>
      </c>
      <c r="J19" s="178">
        <f>SUM(J11:J17)</f>
        <v>0</v>
      </c>
    </row>
    <row r="20" spans="1:13" ht="15.75" thickBot="1" x14ac:dyDescent="0.25">
      <c r="A20" s="373" t="s">
        <v>426</v>
      </c>
      <c r="B20" s="374"/>
      <c r="C20" s="78"/>
      <c r="D20" s="174"/>
      <c r="E20" s="320"/>
      <c r="F20" s="175">
        <f t="shared" si="0"/>
        <v>0</v>
      </c>
      <c r="G20" s="179"/>
    </row>
    <row r="21" spans="1:13" ht="15.75" thickBot="1" x14ac:dyDescent="0.25">
      <c r="A21" s="375"/>
      <c r="B21" s="374"/>
      <c r="C21" s="78"/>
      <c r="D21" s="174"/>
      <c r="E21" s="320"/>
      <c r="F21" s="175">
        <f t="shared" si="0"/>
        <v>0</v>
      </c>
      <c r="G21" s="179"/>
      <c r="I21" s="361" t="s">
        <v>20</v>
      </c>
      <c r="J21" s="362"/>
    </row>
    <row r="22" spans="1:13" x14ac:dyDescent="0.2">
      <c r="A22" s="375"/>
      <c r="B22" s="374"/>
      <c r="C22" s="78"/>
      <c r="D22" s="174"/>
      <c r="E22" s="320"/>
      <c r="F22" s="175">
        <f t="shared" si="0"/>
        <v>0</v>
      </c>
      <c r="G22" s="179"/>
      <c r="I22" s="83" t="s">
        <v>21</v>
      </c>
      <c r="J22" s="180"/>
    </row>
    <row r="23" spans="1:13" x14ac:dyDescent="0.2">
      <c r="A23" s="375"/>
      <c r="B23" s="374"/>
      <c r="C23" s="78"/>
      <c r="D23" s="174"/>
      <c r="E23" s="320"/>
      <c r="F23" s="175">
        <f t="shared" ref="F23:F24" si="1">C23*12</f>
        <v>0</v>
      </c>
      <c r="G23" s="179"/>
      <c r="I23" s="83" t="s">
        <v>22</v>
      </c>
      <c r="J23" s="319" t="s">
        <v>14</v>
      </c>
    </row>
    <row r="24" spans="1:13" x14ac:dyDescent="0.2">
      <c r="A24" s="375"/>
      <c r="B24" s="374"/>
      <c r="C24" s="78"/>
      <c r="D24" s="174"/>
      <c r="E24" s="320"/>
      <c r="F24" s="175">
        <f t="shared" si="1"/>
        <v>0</v>
      </c>
      <c r="G24" s="179"/>
      <c r="I24" s="83" t="s">
        <v>23</v>
      </c>
      <c r="J24" s="181"/>
    </row>
    <row r="25" spans="1:13" x14ac:dyDescent="0.2">
      <c r="A25" s="182"/>
      <c r="B25" s="126"/>
      <c r="C25" s="163"/>
      <c r="D25" s="163"/>
      <c r="E25" s="325"/>
      <c r="F25" s="175"/>
      <c r="G25" s="179"/>
      <c r="I25" s="83" t="s">
        <v>24</v>
      </c>
      <c r="J25" s="183">
        <f>IFERROR(VLOOKUP(J23,M10:O13,3,FALSE),0)</f>
        <v>26</v>
      </c>
    </row>
    <row r="26" spans="1:13" ht="15.75" thickBot="1" x14ac:dyDescent="0.25">
      <c r="A26" s="328" t="s">
        <v>289</v>
      </c>
      <c r="B26" s="132"/>
      <c r="C26" s="184"/>
      <c r="D26" s="185"/>
      <c r="E26" s="324"/>
      <c r="F26" s="170"/>
      <c r="G26" s="179"/>
      <c r="I26" s="177" t="s">
        <v>25</v>
      </c>
      <c r="J26" s="186">
        <f>IFERROR(((J22/J24)*VLOOKUP(J23,M10:O13,3,FALSE))/12,0)</f>
        <v>0</v>
      </c>
    </row>
    <row r="27" spans="1:13" ht="15.75" thickBot="1" x14ac:dyDescent="0.25">
      <c r="A27" s="359" t="s">
        <v>420</v>
      </c>
      <c r="B27" s="360"/>
      <c r="C27" s="78"/>
      <c r="D27" s="320"/>
      <c r="E27" s="320"/>
      <c r="F27" s="175">
        <f>C27</f>
        <v>0</v>
      </c>
      <c r="G27" s="179"/>
    </row>
    <row r="28" spans="1:13" ht="15.75" thickBot="1" x14ac:dyDescent="0.25">
      <c r="A28" s="373" t="s">
        <v>421</v>
      </c>
      <c r="B28" s="374"/>
      <c r="C28" s="78"/>
      <c r="D28" s="320"/>
      <c r="E28" s="320"/>
      <c r="F28" s="175">
        <f t="shared" ref="F28:F34" si="2">C28</f>
        <v>0</v>
      </c>
      <c r="G28" s="179"/>
      <c r="I28" s="361" t="s">
        <v>26</v>
      </c>
      <c r="J28" s="362"/>
    </row>
    <row r="29" spans="1:13" x14ac:dyDescent="0.2">
      <c r="A29" s="373" t="s">
        <v>422</v>
      </c>
      <c r="B29" s="374"/>
      <c r="C29" s="78"/>
      <c r="D29" s="320"/>
      <c r="E29" s="320"/>
      <c r="F29" s="175">
        <f t="shared" si="2"/>
        <v>0</v>
      </c>
      <c r="G29" s="179"/>
      <c r="I29" s="83" t="s">
        <v>22</v>
      </c>
      <c r="J29" s="6" t="s">
        <v>15</v>
      </c>
    </row>
    <row r="30" spans="1:13" x14ac:dyDescent="0.2">
      <c r="A30" s="373" t="s">
        <v>423</v>
      </c>
      <c r="B30" s="374"/>
      <c r="C30" s="78"/>
      <c r="D30" s="320"/>
      <c r="E30" s="320"/>
      <c r="F30" s="175">
        <f t="shared" si="2"/>
        <v>0</v>
      </c>
      <c r="G30" s="179"/>
      <c r="I30" s="83" t="s">
        <v>28</v>
      </c>
      <c r="J30" s="86" t="s">
        <v>29</v>
      </c>
    </row>
    <row r="31" spans="1:13" x14ac:dyDescent="0.2">
      <c r="A31" s="373" t="s">
        <v>424</v>
      </c>
      <c r="B31" s="374"/>
      <c r="C31" s="78"/>
      <c r="D31" s="320"/>
      <c r="E31" s="320"/>
      <c r="F31" s="175">
        <f t="shared" si="2"/>
        <v>0</v>
      </c>
      <c r="G31" s="179"/>
      <c r="I31" s="83">
        <v>1</v>
      </c>
      <c r="J31" s="7"/>
    </row>
    <row r="32" spans="1:13" x14ac:dyDescent="0.2">
      <c r="A32" s="373" t="s">
        <v>425</v>
      </c>
      <c r="B32" s="374"/>
      <c r="C32" s="78"/>
      <c r="D32" s="320"/>
      <c r="E32" s="320"/>
      <c r="F32" s="175">
        <f t="shared" si="2"/>
        <v>0</v>
      </c>
      <c r="G32" s="179"/>
      <c r="I32" s="83">
        <v>2</v>
      </c>
      <c r="J32" s="7"/>
    </row>
    <row r="33" spans="1:10" ht="15.6" customHeight="1" x14ac:dyDescent="0.2">
      <c r="A33" s="375"/>
      <c r="B33" s="374"/>
      <c r="C33" s="78"/>
      <c r="D33" s="320"/>
      <c r="E33" s="320"/>
      <c r="F33" s="175">
        <f t="shared" si="2"/>
        <v>0</v>
      </c>
      <c r="G33" s="179"/>
      <c r="I33" s="83">
        <v>3</v>
      </c>
      <c r="J33" s="7"/>
    </row>
    <row r="34" spans="1:10" x14ac:dyDescent="0.2">
      <c r="A34" s="375"/>
      <c r="B34" s="374"/>
      <c r="C34" s="78"/>
      <c r="D34" s="321"/>
      <c r="E34" s="321"/>
      <c r="F34" s="175">
        <f t="shared" si="2"/>
        <v>0</v>
      </c>
      <c r="G34" s="179"/>
      <c r="I34" s="83">
        <v>4</v>
      </c>
      <c r="J34" s="7"/>
    </row>
    <row r="35" spans="1:10" x14ac:dyDescent="0.2">
      <c r="A35" s="395" t="s">
        <v>27</v>
      </c>
      <c r="B35" s="396"/>
      <c r="C35" s="168">
        <f>C10</f>
        <v>0</v>
      </c>
      <c r="D35" s="113"/>
      <c r="F35" s="170">
        <f>F10</f>
        <v>0</v>
      </c>
      <c r="I35" s="83">
        <v>5</v>
      </c>
      <c r="J35" s="7"/>
    </row>
    <row r="36" spans="1:10" ht="15.6" customHeight="1" x14ac:dyDescent="0.2">
      <c r="A36" s="393" t="s">
        <v>30</v>
      </c>
      <c r="B36" s="394"/>
      <c r="C36" s="187">
        <f>SUM(C12:D34)</f>
        <v>0</v>
      </c>
      <c r="D36" s="113"/>
      <c r="F36" s="188">
        <f>SUM(F12:F34)</f>
        <v>0</v>
      </c>
      <c r="I36" s="83"/>
      <c r="J36" s="86"/>
    </row>
    <row r="37" spans="1:10" ht="15.75" thickBot="1" x14ac:dyDescent="0.25">
      <c r="A37" s="349" t="s">
        <v>31</v>
      </c>
      <c r="B37" s="350"/>
      <c r="C37" s="189"/>
      <c r="D37" s="189"/>
      <c r="F37" s="178">
        <f>SUM(F35:F36)</f>
        <v>0</v>
      </c>
      <c r="I37" s="83" t="s">
        <v>34</v>
      </c>
      <c r="J37" s="188">
        <f>SUM(J31:J35)</f>
        <v>0</v>
      </c>
    </row>
    <row r="38" spans="1:10" x14ac:dyDescent="0.2">
      <c r="A38" s="83"/>
      <c r="E38" s="367"/>
      <c r="F38" s="368"/>
      <c r="I38" s="83" t="s">
        <v>35</v>
      </c>
      <c r="J38" s="190">
        <f>COUNTIF(J31:J35,"&gt;0")</f>
        <v>0</v>
      </c>
    </row>
    <row r="39" spans="1:10" ht="15.75" thickBot="1" x14ac:dyDescent="0.25">
      <c r="A39" s="355" t="s">
        <v>412</v>
      </c>
      <c r="B39" s="356"/>
      <c r="C39" s="356"/>
      <c r="D39" s="356"/>
      <c r="E39" s="357"/>
      <c r="F39" s="358"/>
      <c r="I39" s="177" t="s">
        <v>7</v>
      </c>
      <c r="J39" s="191">
        <f>IF(J38=0,0,(J37/J38)*VLOOKUP(J29,M10:N13,2,FALSE))</f>
        <v>0</v>
      </c>
    </row>
    <row r="40" spans="1:10" x14ac:dyDescent="0.2">
      <c r="A40" s="355"/>
      <c r="B40" s="356"/>
      <c r="C40" s="356"/>
      <c r="D40" s="356"/>
      <c r="E40" s="357"/>
      <c r="F40" s="358"/>
    </row>
    <row r="41" spans="1:10" x14ac:dyDescent="0.2">
      <c r="A41" s="355"/>
      <c r="B41" s="356"/>
      <c r="C41" s="356"/>
      <c r="D41" s="356"/>
      <c r="E41" s="357"/>
      <c r="F41" s="358"/>
    </row>
    <row r="42" spans="1:10" x14ac:dyDescent="0.2">
      <c r="A42" s="83"/>
      <c r="E42" s="369"/>
      <c r="F42" s="370"/>
    </row>
    <row r="43" spans="1:10" x14ac:dyDescent="0.2">
      <c r="A43" s="83"/>
      <c r="F43" s="86"/>
    </row>
    <row r="44" spans="1:10" x14ac:dyDescent="0.2">
      <c r="A44" s="353"/>
      <c r="B44" s="354"/>
      <c r="C44" s="354"/>
      <c r="D44" s="354"/>
      <c r="F44" s="86"/>
    </row>
    <row r="45" spans="1:10" x14ac:dyDescent="0.2">
      <c r="A45" s="353"/>
      <c r="B45" s="354"/>
      <c r="C45" s="354"/>
      <c r="D45" s="354"/>
      <c r="F45" s="86"/>
    </row>
    <row r="46" spans="1:10" x14ac:dyDescent="0.2">
      <c r="A46" s="353"/>
      <c r="B46" s="354"/>
      <c r="C46" s="354"/>
      <c r="D46" s="354"/>
      <c r="E46" s="363"/>
      <c r="F46" s="364"/>
    </row>
    <row r="47" spans="1:10" x14ac:dyDescent="0.2">
      <c r="A47" s="83"/>
      <c r="E47" s="369"/>
      <c r="F47" s="370"/>
    </row>
    <row r="48" spans="1:10" x14ac:dyDescent="0.2">
      <c r="A48" s="83"/>
      <c r="F48" s="86"/>
    </row>
    <row r="49" spans="1:6" x14ac:dyDescent="0.2">
      <c r="A49" s="83"/>
      <c r="F49" s="86"/>
    </row>
    <row r="50" spans="1:6" x14ac:dyDescent="0.2">
      <c r="A50" s="371" t="str">
        <f>IF('Client Information'!B6&gt;0,'Client Information'!B6,"")</f>
        <v>National Jewish Health</v>
      </c>
      <c r="B50" s="372"/>
      <c r="C50" s="192"/>
      <c r="E50" s="365" t="str">
        <f>IF('Client Information'!B7="","",'Client Information'!B7)</f>
        <v>303-398-1065</v>
      </c>
      <c r="F50" s="366"/>
    </row>
    <row r="51" spans="1:6" x14ac:dyDescent="0.2">
      <c r="A51" s="83" t="s">
        <v>32</v>
      </c>
      <c r="D51" s="132"/>
      <c r="E51" s="351" t="s">
        <v>33</v>
      </c>
      <c r="F51" s="352"/>
    </row>
    <row r="52" spans="1:6" x14ac:dyDescent="0.2">
      <c r="A52" s="83"/>
      <c r="F52" s="86"/>
    </row>
    <row r="53" spans="1:6" ht="15.75" thickBot="1" x14ac:dyDescent="0.25">
      <c r="A53" s="153" t="s">
        <v>433</v>
      </c>
      <c r="B53" s="189"/>
      <c r="C53" s="347"/>
      <c r="D53" s="347"/>
      <c r="E53" s="347"/>
      <c r="F53" s="348"/>
    </row>
    <row r="54" spans="1:6" x14ac:dyDescent="0.2">
      <c r="A54" s="376" t="s">
        <v>315</v>
      </c>
      <c r="B54" s="376"/>
      <c r="C54" s="376"/>
      <c r="D54" s="376"/>
      <c r="E54" s="376"/>
      <c r="F54" s="376"/>
    </row>
  </sheetData>
  <sheetProtection algorithmName="SHA-512" hashValue="DwUKTbxfyyMzXsQrESjsTFG7DXDg6oHp5054FSQ3QkJdIafhmYDFqC2bQnmU4FeHPrZIvpvpoDHkuhE+5rW9sw==" saltValue="t9t2N4gDdkjs2duaC/J8Zg==" spinCount="100000" sheet="1" objects="1" scenarios="1" selectLockedCells="1"/>
  <mergeCells count="43">
    <mergeCell ref="A54:F54"/>
    <mergeCell ref="A10:B10"/>
    <mergeCell ref="A20:B20"/>
    <mergeCell ref="I1:J8"/>
    <mergeCell ref="A5:F5"/>
    <mergeCell ref="A6:F6"/>
    <mergeCell ref="A8:B8"/>
    <mergeCell ref="A18:B18"/>
    <mergeCell ref="A19:B19"/>
    <mergeCell ref="A36:B36"/>
    <mergeCell ref="A24:B24"/>
    <mergeCell ref="I10:J10"/>
    <mergeCell ref="A34:B34"/>
    <mergeCell ref="A35:B35"/>
    <mergeCell ref="A27:B27"/>
    <mergeCell ref="A33:B33"/>
    <mergeCell ref="A22:B22"/>
    <mergeCell ref="A17:B17"/>
    <mergeCell ref="A13:B13"/>
    <mergeCell ref="A14:B14"/>
    <mergeCell ref="A15:B15"/>
    <mergeCell ref="A16:B16"/>
    <mergeCell ref="A12:B12"/>
    <mergeCell ref="I21:J21"/>
    <mergeCell ref="E46:F46"/>
    <mergeCell ref="E50:F50"/>
    <mergeCell ref="E38:F38"/>
    <mergeCell ref="I28:J28"/>
    <mergeCell ref="E42:F42"/>
    <mergeCell ref="E47:F47"/>
    <mergeCell ref="A50:B50"/>
    <mergeCell ref="A32:B32"/>
    <mergeCell ref="A28:B28"/>
    <mergeCell ref="A29:B29"/>
    <mergeCell ref="A30:B30"/>
    <mergeCell ref="A31:B31"/>
    <mergeCell ref="A23:B23"/>
    <mergeCell ref="A21:B21"/>
    <mergeCell ref="C53:F53"/>
    <mergeCell ref="A37:B37"/>
    <mergeCell ref="E51:F51"/>
    <mergeCell ref="A44:D46"/>
    <mergeCell ref="A39:F41"/>
  </mergeCells>
  <dataValidations count="2">
    <dataValidation type="list" allowBlank="1" showInputMessage="1" showErrorMessage="1" sqref="J29 J23" xr:uid="{00000000-0002-0000-0200-000000000000}">
      <formula1>$M$10:$M$12</formula1>
    </dataValidation>
    <dataValidation type="custom" allowBlank="1" showErrorMessage="1" errorTitle="ERROR" error="The number of paychecks received year-to-date must be LESS than the number of annual pay periods." prompt="The number of paychecks received year-to-date must be LESS than the number of annual pay periods._x000a_" sqref="J24" xr:uid="{00000000-0002-0000-0200-000001000000}">
      <formula1>J24&lt;J25+1</formula1>
    </dataValidation>
  </dataValidations>
  <printOptions horizontalCentered="1"/>
  <pageMargins left="0.25" right="0.25" top="0.75" bottom="0.75" header="0.3" footer="0.3"/>
  <pageSetup scale="77" fitToHeight="0" orientation="portrait" r:id="rId1"/>
  <headerFooter>
    <oddFooter xml:space="preserve">&amp;L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440" r:id="rId4" name="Check Box 224">
              <controlPr locked="0" defaultSize="0" autoFill="0" autoLine="0" autoPict="0">
                <anchor moveWithCells="1">
                  <from>
                    <xdr:col>3</xdr:col>
                    <xdr:colOff>314325</xdr:colOff>
                    <xdr:row>11</xdr:row>
                    <xdr:rowOff>0</xdr:rowOff>
                  </from>
                  <to>
                    <xdr:col>3</xdr:col>
                    <xdr:colOff>514350</xdr:colOff>
                    <xdr:row>11</xdr:row>
                    <xdr:rowOff>171450</xdr:rowOff>
                  </to>
                </anchor>
              </controlPr>
            </control>
          </mc:Choice>
        </mc:AlternateContent>
        <mc:AlternateContent xmlns:mc="http://schemas.openxmlformats.org/markup-compatibility/2006">
          <mc:Choice Requires="x14">
            <control shapeId="9442" r:id="rId5" name="Check Box 226">
              <controlPr locked="0" defaultSize="0" autoFill="0" autoLine="0" autoPict="0">
                <anchor moveWithCells="1">
                  <from>
                    <xdr:col>3</xdr:col>
                    <xdr:colOff>314325</xdr:colOff>
                    <xdr:row>12</xdr:row>
                    <xdr:rowOff>0</xdr:rowOff>
                  </from>
                  <to>
                    <xdr:col>3</xdr:col>
                    <xdr:colOff>514350</xdr:colOff>
                    <xdr:row>12</xdr:row>
                    <xdr:rowOff>171450</xdr:rowOff>
                  </to>
                </anchor>
              </controlPr>
            </control>
          </mc:Choice>
        </mc:AlternateContent>
        <mc:AlternateContent xmlns:mc="http://schemas.openxmlformats.org/markup-compatibility/2006">
          <mc:Choice Requires="x14">
            <control shapeId="9444" r:id="rId6" name="Check Box 228">
              <controlPr locked="0" defaultSize="0" autoFill="0" autoLine="0" autoPict="0">
                <anchor moveWithCells="1">
                  <from>
                    <xdr:col>3</xdr:col>
                    <xdr:colOff>314325</xdr:colOff>
                    <xdr:row>13</xdr:row>
                    <xdr:rowOff>0</xdr:rowOff>
                  </from>
                  <to>
                    <xdr:col>3</xdr:col>
                    <xdr:colOff>514350</xdr:colOff>
                    <xdr:row>13</xdr:row>
                    <xdr:rowOff>171450</xdr:rowOff>
                  </to>
                </anchor>
              </controlPr>
            </control>
          </mc:Choice>
        </mc:AlternateContent>
        <mc:AlternateContent xmlns:mc="http://schemas.openxmlformats.org/markup-compatibility/2006">
          <mc:Choice Requires="x14">
            <control shapeId="9464" r:id="rId7" name="Check Box 248">
              <controlPr locked="0" defaultSize="0" autoFill="0" autoLine="0" autoPict="0">
                <anchor moveWithCells="1">
                  <from>
                    <xdr:col>3</xdr:col>
                    <xdr:colOff>314325</xdr:colOff>
                    <xdr:row>15</xdr:row>
                    <xdr:rowOff>0</xdr:rowOff>
                  </from>
                  <to>
                    <xdr:col>3</xdr:col>
                    <xdr:colOff>514350</xdr:colOff>
                    <xdr:row>15</xdr:row>
                    <xdr:rowOff>171450</xdr:rowOff>
                  </to>
                </anchor>
              </controlPr>
            </control>
          </mc:Choice>
        </mc:AlternateContent>
        <mc:AlternateContent xmlns:mc="http://schemas.openxmlformats.org/markup-compatibility/2006">
          <mc:Choice Requires="x14">
            <control shapeId="9466" r:id="rId8" name="Check Box 250">
              <controlPr locked="0" defaultSize="0" autoFill="0" autoLine="0" autoPict="0">
                <anchor moveWithCells="1">
                  <from>
                    <xdr:col>3</xdr:col>
                    <xdr:colOff>314325</xdr:colOff>
                    <xdr:row>16</xdr:row>
                    <xdr:rowOff>0</xdr:rowOff>
                  </from>
                  <to>
                    <xdr:col>3</xdr:col>
                    <xdr:colOff>514350</xdr:colOff>
                    <xdr:row>16</xdr:row>
                    <xdr:rowOff>171450</xdr:rowOff>
                  </to>
                </anchor>
              </controlPr>
            </control>
          </mc:Choice>
        </mc:AlternateContent>
        <mc:AlternateContent xmlns:mc="http://schemas.openxmlformats.org/markup-compatibility/2006">
          <mc:Choice Requires="x14">
            <control shapeId="9468" r:id="rId9" name="Check Box 252">
              <controlPr locked="0" defaultSize="0" autoFill="0" autoLine="0" autoPict="0">
                <anchor moveWithCells="1">
                  <from>
                    <xdr:col>3</xdr:col>
                    <xdr:colOff>314325</xdr:colOff>
                    <xdr:row>17</xdr:row>
                    <xdr:rowOff>0</xdr:rowOff>
                  </from>
                  <to>
                    <xdr:col>3</xdr:col>
                    <xdr:colOff>514350</xdr:colOff>
                    <xdr:row>17</xdr:row>
                    <xdr:rowOff>171450</xdr:rowOff>
                  </to>
                </anchor>
              </controlPr>
            </control>
          </mc:Choice>
        </mc:AlternateContent>
        <mc:AlternateContent xmlns:mc="http://schemas.openxmlformats.org/markup-compatibility/2006">
          <mc:Choice Requires="x14">
            <control shapeId="9470" r:id="rId10" name="Check Box 254">
              <controlPr locked="0" defaultSize="0" autoFill="0" autoLine="0" autoPict="0">
                <anchor moveWithCells="1">
                  <from>
                    <xdr:col>3</xdr:col>
                    <xdr:colOff>314325</xdr:colOff>
                    <xdr:row>18</xdr:row>
                    <xdr:rowOff>0</xdr:rowOff>
                  </from>
                  <to>
                    <xdr:col>3</xdr:col>
                    <xdr:colOff>514350</xdr:colOff>
                    <xdr:row>18</xdr:row>
                    <xdr:rowOff>171450</xdr:rowOff>
                  </to>
                </anchor>
              </controlPr>
            </control>
          </mc:Choice>
        </mc:AlternateContent>
        <mc:AlternateContent xmlns:mc="http://schemas.openxmlformats.org/markup-compatibility/2006">
          <mc:Choice Requires="x14">
            <control shapeId="9472" r:id="rId11" name="Check Box 256">
              <controlPr locked="0" defaultSize="0" autoFill="0" autoLine="0" autoPict="0">
                <anchor moveWithCells="1">
                  <from>
                    <xdr:col>3</xdr:col>
                    <xdr:colOff>314325</xdr:colOff>
                    <xdr:row>19</xdr:row>
                    <xdr:rowOff>0</xdr:rowOff>
                  </from>
                  <to>
                    <xdr:col>3</xdr:col>
                    <xdr:colOff>514350</xdr:colOff>
                    <xdr:row>19</xdr:row>
                    <xdr:rowOff>171450</xdr:rowOff>
                  </to>
                </anchor>
              </controlPr>
            </control>
          </mc:Choice>
        </mc:AlternateContent>
        <mc:AlternateContent xmlns:mc="http://schemas.openxmlformats.org/markup-compatibility/2006">
          <mc:Choice Requires="x14">
            <control shapeId="9474" r:id="rId12" name="Check Box 258">
              <controlPr locked="0" defaultSize="0" autoFill="0" autoLine="0" autoPict="0">
                <anchor moveWithCells="1">
                  <from>
                    <xdr:col>3</xdr:col>
                    <xdr:colOff>314325</xdr:colOff>
                    <xdr:row>20</xdr:row>
                    <xdr:rowOff>0</xdr:rowOff>
                  </from>
                  <to>
                    <xdr:col>3</xdr:col>
                    <xdr:colOff>514350</xdr:colOff>
                    <xdr:row>20</xdr:row>
                    <xdr:rowOff>171450</xdr:rowOff>
                  </to>
                </anchor>
              </controlPr>
            </control>
          </mc:Choice>
        </mc:AlternateContent>
        <mc:AlternateContent xmlns:mc="http://schemas.openxmlformats.org/markup-compatibility/2006">
          <mc:Choice Requires="x14">
            <control shapeId="9476" r:id="rId13" name="Check Box 260">
              <controlPr locked="0" defaultSize="0" autoFill="0" autoLine="0" autoPict="0">
                <anchor moveWithCells="1">
                  <from>
                    <xdr:col>3</xdr:col>
                    <xdr:colOff>314325</xdr:colOff>
                    <xdr:row>21</xdr:row>
                    <xdr:rowOff>0</xdr:rowOff>
                  </from>
                  <to>
                    <xdr:col>3</xdr:col>
                    <xdr:colOff>514350</xdr:colOff>
                    <xdr:row>21</xdr:row>
                    <xdr:rowOff>171450</xdr:rowOff>
                  </to>
                </anchor>
              </controlPr>
            </control>
          </mc:Choice>
        </mc:AlternateContent>
        <mc:AlternateContent xmlns:mc="http://schemas.openxmlformats.org/markup-compatibility/2006">
          <mc:Choice Requires="x14">
            <control shapeId="9478" r:id="rId14" name="Check Box 262">
              <controlPr locked="0" defaultSize="0" autoFill="0" autoLine="0" autoPict="0">
                <anchor moveWithCells="1">
                  <from>
                    <xdr:col>3</xdr:col>
                    <xdr:colOff>314325</xdr:colOff>
                    <xdr:row>22</xdr:row>
                    <xdr:rowOff>0</xdr:rowOff>
                  </from>
                  <to>
                    <xdr:col>3</xdr:col>
                    <xdr:colOff>514350</xdr:colOff>
                    <xdr:row>22</xdr:row>
                    <xdr:rowOff>171450</xdr:rowOff>
                  </to>
                </anchor>
              </controlPr>
            </control>
          </mc:Choice>
        </mc:AlternateContent>
        <mc:AlternateContent xmlns:mc="http://schemas.openxmlformats.org/markup-compatibility/2006">
          <mc:Choice Requires="x14">
            <control shapeId="9480" r:id="rId15" name="Check Box 264">
              <controlPr locked="0" defaultSize="0" autoFill="0" autoLine="0" autoPict="0">
                <anchor moveWithCells="1">
                  <from>
                    <xdr:col>3</xdr:col>
                    <xdr:colOff>314325</xdr:colOff>
                    <xdr:row>23</xdr:row>
                    <xdr:rowOff>0</xdr:rowOff>
                  </from>
                  <to>
                    <xdr:col>3</xdr:col>
                    <xdr:colOff>514350</xdr:colOff>
                    <xdr:row>23</xdr:row>
                    <xdr:rowOff>171450</xdr:rowOff>
                  </to>
                </anchor>
              </controlPr>
            </control>
          </mc:Choice>
        </mc:AlternateContent>
        <mc:AlternateContent xmlns:mc="http://schemas.openxmlformats.org/markup-compatibility/2006">
          <mc:Choice Requires="x14">
            <control shapeId="9482" r:id="rId16" name="Check Box 266">
              <controlPr locked="0" defaultSize="0" autoFill="0" autoLine="0" autoPict="0">
                <anchor moveWithCells="1">
                  <from>
                    <xdr:col>3</xdr:col>
                    <xdr:colOff>314325</xdr:colOff>
                    <xdr:row>26</xdr:row>
                    <xdr:rowOff>0</xdr:rowOff>
                  </from>
                  <to>
                    <xdr:col>3</xdr:col>
                    <xdr:colOff>514350</xdr:colOff>
                    <xdr:row>26</xdr:row>
                    <xdr:rowOff>171450</xdr:rowOff>
                  </to>
                </anchor>
              </controlPr>
            </control>
          </mc:Choice>
        </mc:AlternateContent>
        <mc:AlternateContent xmlns:mc="http://schemas.openxmlformats.org/markup-compatibility/2006">
          <mc:Choice Requires="x14">
            <control shapeId="9484" r:id="rId17" name="Check Box 268">
              <controlPr locked="0" defaultSize="0" autoFill="0" autoLine="0" autoPict="0">
                <anchor moveWithCells="1">
                  <from>
                    <xdr:col>3</xdr:col>
                    <xdr:colOff>314325</xdr:colOff>
                    <xdr:row>32</xdr:row>
                    <xdr:rowOff>0</xdr:rowOff>
                  </from>
                  <to>
                    <xdr:col>3</xdr:col>
                    <xdr:colOff>514350</xdr:colOff>
                    <xdr:row>32</xdr:row>
                    <xdr:rowOff>171450</xdr:rowOff>
                  </to>
                </anchor>
              </controlPr>
            </control>
          </mc:Choice>
        </mc:AlternateContent>
        <mc:AlternateContent xmlns:mc="http://schemas.openxmlformats.org/markup-compatibility/2006">
          <mc:Choice Requires="x14">
            <control shapeId="9486" r:id="rId18" name="Check Box 270">
              <controlPr locked="0" defaultSize="0" autoFill="0" autoLine="0" autoPict="0">
                <anchor moveWithCells="1">
                  <from>
                    <xdr:col>3</xdr:col>
                    <xdr:colOff>314325</xdr:colOff>
                    <xdr:row>33</xdr:row>
                    <xdr:rowOff>0</xdr:rowOff>
                  </from>
                  <to>
                    <xdr:col>3</xdr:col>
                    <xdr:colOff>514350</xdr:colOff>
                    <xdr:row>33</xdr:row>
                    <xdr:rowOff>171450</xdr:rowOff>
                  </to>
                </anchor>
              </controlPr>
            </control>
          </mc:Choice>
        </mc:AlternateContent>
        <mc:AlternateContent xmlns:mc="http://schemas.openxmlformats.org/markup-compatibility/2006">
          <mc:Choice Requires="x14">
            <control shapeId="9488" r:id="rId19" name="Check Box 272">
              <controlPr locked="0" defaultSize="0" autoFill="0" autoLine="0" autoPict="0">
                <anchor moveWithCells="1">
                  <from>
                    <xdr:col>3</xdr:col>
                    <xdr:colOff>314325</xdr:colOff>
                    <xdr:row>14</xdr:row>
                    <xdr:rowOff>0</xdr:rowOff>
                  </from>
                  <to>
                    <xdr:col>3</xdr:col>
                    <xdr:colOff>514350</xdr:colOff>
                    <xdr:row>14</xdr:row>
                    <xdr:rowOff>171450</xdr:rowOff>
                  </to>
                </anchor>
              </controlPr>
            </control>
          </mc:Choice>
        </mc:AlternateContent>
        <mc:AlternateContent xmlns:mc="http://schemas.openxmlformats.org/markup-compatibility/2006">
          <mc:Choice Requires="x14">
            <control shapeId="9490" r:id="rId20" name="Check Box 274">
              <controlPr locked="0" defaultSize="0" autoFill="0" autoLine="0" autoPict="0">
                <anchor moveWithCells="1">
                  <from>
                    <xdr:col>3</xdr:col>
                    <xdr:colOff>314325</xdr:colOff>
                    <xdr:row>27</xdr:row>
                    <xdr:rowOff>0</xdr:rowOff>
                  </from>
                  <to>
                    <xdr:col>3</xdr:col>
                    <xdr:colOff>514350</xdr:colOff>
                    <xdr:row>27</xdr:row>
                    <xdr:rowOff>171450</xdr:rowOff>
                  </to>
                </anchor>
              </controlPr>
            </control>
          </mc:Choice>
        </mc:AlternateContent>
        <mc:AlternateContent xmlns:mc="http://schemas.openxmlformats.org/markup-compatibility/2006">
          <mc:Choice Requires="x14">
            <control shapeId="9492" r:id="rId21" name="Check Box 276">
              <controlPr locked="0" defaultSize="0" autoFill="0" autoLine="0" autoPict="0">
                <anchor moveWithCells="1">
                  <from>
                    <xdr:col>3</xdr:col>
                    <xdr:colOff>314325</xdr:colOff>
                    <xdr:row>28</xdr:row>
                    <xdr:rowOff>0</xdr:rowOff>
                  </from>
                  <to>
                    <xdr:col>3</xdr:col>
                    <xdr:colOff>514350</xdr:colOff>
                    <xdr:row>28</xdr:row>
                    <xdr:rowOff>171450</xdr:rowOff>
                  </to>
                </anchor>
              </controlPr>
            </control>
          </mc:Choice>
        </mc:AlternateContent>
        <mc:AlternateContent xmlns:mc="http://schemas.openxmlformats.org/markup-compatibility/2006">
          <mc:Choice Requires="x14">
            <control shapeId="9494" r:id="rId22" name="Check Box 278">
              <controlPr locked="0" defaultSize="0" autoFill="0" autoLine="0" autoPict="0">
                <anchor moveWithCells="1">
                  <from>
                    <xdr:col>3</xdr:col>
                    <xdr:colOff>314325</xdr:colOff>
                    <xdr:row>29</xdr:row>
                    <xdr:rowOff>0</xdr:rowOff>
                  </from>
                  <to>
                    <xdr:col>3</xdr:col>
                    <xdr:colOff>514350</xdr:colOff>
                    <xdr:row>29</xdr:row>
                    <xdr:rowOff>171450</xdr:rowOff>
                  </to>
                </anchor>
              </controlPr>
            </control>
          </mc:Choice>
        </mc:AlternateContent>
        <mc:AlternateContent xmlns:mc="http://schemas.openxmlformats.org/markup-compatibility/2006">
          <mc:Choice Requires="x14">
            <control shapeId="9496" r:id="rId23" name="Check Box 280">
              <controlPr locked="0" defaultSize="0" autoFill="0" autoLine="0" autoPict="0">
                <anchor moveWithCells="1">
                  <from>
                    <xdr:col>3</xdr:col>
                    <xdr:colOff>314325</xdr:colOff>
                    <xdr:row>30</xdr:row>
                    <xdr:rowOff>0</xdr:rowOff>
                  </from>
                  <to>
                    <xdr:col>3</xdr:col>
                    <xdr:colOff>514350</xdr:colOff>
                    <xdr:row>30</xdr:row>
                    <xdr:rowOff>171450</xdr:rowOff>
                  </to>
                </anchor>
              </controlPr>
            </control>
          </mc:Choice>
        </mc:AlternateContent>
        <mc:AlternateContent xmlns:mc="http://schemas.openxmlformats.org/markup-compatibility/2006">
          <mc:Choice Requires="x14">
            <control shapeId="9498" r:id="rId24" name="Check Box 282">
              <controlPr locked="0" defaultSize="0" autoFill="0" autoLine="0" autoPict="0">
                <anchor moveWithCells="1">
                  <from>
                    <xdr:col>3</xdr:col>
                    <xdr:colOff>314325</xdr:colOff>
                    <xdr:row>31</xdr:row>
                    <xdr:rowOff>0</xdr:rowOff>
                  </from>
                  <to>
                    <xdr:col>3</xdr:col>
                    <xdr:colOff>514350</xdr:colOff>
                    <xdr:row>31</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58"/>
  <sheetViews>
    <sheetView showGridLines="0" zoomScaleNormal="100" workbookViewId="0">
      <selection activeCell="D9" sqref="D9"/>
    </sheetView>
  </sheetViews>
  <sheetFormatPr defaultColWidth="8.85546875" defaultRowHeight="15" x14ac:dyDescent="0.2"/>
  <cols>
    <col min="1" max="1" width="31.7109375" style="5" bestFit="1" customWidth="1"/>
    <col min="2" max="2" width="59.7109375" style="5" customWidth="1"/>
    <col min="3" max="3" width="4.28515625" style="5" customWidth="1"/>
    <col min="4" max="4" width="21.140625" style="5" customWidth="1"/>
    <col min="5" max="5" width="20.42578125" style="5" customWidth="1"/>
    <col min="6" max="6" width="9.85546875" style="5" customWidth="1"/>
    <col min="7" max="7" width="45.5703125" style="5" customWidth="1"/>
    <col min="8" max="12" width="17.28515625" style="5" customWidth="1"/>
    <col min="13" max="16384" width="8.85546875" style="5"/>
  </cols>
  <sheetData>
    <row r="1" spans="1:11" ht="15" customHeight="1" x14ac:dyDescent="0.2">
      <c r="A1" s="79"/>
      <c r="B1" s="80"/>
      <c r="C1" s="80"/>
      <c r="D1" s="80"/>
      <c r="E1" s="82"/>
      <c r="G1" s="379" t="s">
        <v>36</v>
      </c>
      <c r="H1" s="397"/>
      <c r="I1" s="397"/>
      <c r="J1" s="397"/>
      <c r="K1" s="380"/>
    </row>
    <row r="2" spans="1:11" x14ac:dyDescent="0.2">
      <c r="A2" s="83"/>
      <c r="E2" s="86"/>
      <c r="G2" s="381"/>
      <c r="H2" s="398"/>
      <c r="I2" s="398"/>
      <c r="J2" s="398"/>
      <c r="K2" s="382"/>
    </row>
    <row r="3" spans="1:11" x14ac:dyDescent="0.2">
      <c r="A3" s="83"/>
      <c r="E3" s="86"/>
      <c r="G3" s="381"/>
      <c r="H3" s="398"/>
      <c r="I3" s="398"/>
      <c r="J3" s="398"/>
      <c r="K3" s="382"/>
    </row>
    <row r="4" spans="1:11" x14ac:dyDescent="0.2">
      <c r="A4" s="83"/>
      <c r="E4" s="86"/>
      <c r="G4" s="381"/>
      <c r="H4" s="398"/>
      <c r="I4" s="398"/>
      <c r="J4" s="398"/>
      <c r="K4" s="382"/>
    </row>
    <row r="5" spans="1:11" ht="15.75" customHeight="1" x14ac:dyDescent="0.2">
      <c r="A5" s="402"/>
      <c r="B5" s="403"/>
      <c r="C5" s="403"/>
      <c r="D5" s="403"/>
      <c r="E5" s="404"/>
      <c r="G5" s="381"/>
      <c r="H5" s="398"/>
      <c r="I5" s="398"/>
      <c r="J5" s="398"/>
      <c r="K5" s="382"/>
    </row>
    <row r="6" spans="1:11" ht="15.75" customHeight="1" x14ac:dyDescent="0.2">
      <c r="A6" s="405" t="s">
        <v>37</v>
      </c>
      <c r="B6" s="406"/>
      <c r="C6" s="406"/>
      <c r="D6" s="406"/>
      <c r="E6" s="407"/>
      <c r="G6" s="381"/>
      <c r="H6" s="398"/>
      <c r="I6" s="398"/>
      <c r="J6" s="398"/>
      <c r="K6" s="382"/>
    </row>
    <row r="7" spans="1:11" ht="15.6" customHeight="1" x14ac:dyDescent="0.2">
      <c r="A7" s="83"/>
      <c r="B7" s="193"/>
      <c r="C7" s="193"/>
      <c r="D7" s="193"/>
      <c r="E7" s="194"/>
      <c r="G7" s="381"/>
      <c r="H7" s="398"/>
      <c r="I7" s="398"/>
      <c r="J7" s="398"/>
      <c r="K7" s="382"/>
    </row>
    <row r="8" spans="1:11" ht="15.6" customHeight="1" x14ac:dyDescent="0.2">
      <c r="A8" s="83"/>
      <c r="B8" s="193"/>
      <c r="C8" s="193"/>
      <c r="D8" s="193"/>
      <c r="E8" s="194"/>
      <c r="F8" s="161"/>
      <c r="G8" s="399"/>
      <c r="H8" s="400"/>
      <c r="I8" s="400"/>
      <c r="J8" s="400"/>
      <c r="K8" s="401"/>
    </row>
    <row r="9" spans="1:11" ht="15" customHeight="1" x14ac:dyDescent="0.2">
      <c r="A9" s="83"/>
      <c r="B9" s="43" t="s">
        <v>344</v>
      </c>
      <c r="D9" s="73" t="s">
        <v>106</v>
      </c>
      <c r="E9" s="194"/>
      <c r="G9" s="132"/>
      <c r="H9" s="195"/>
      <c r="I9" s="195"/>
      <c r="J9" s="195"/>
      <c r="K9" s="195"/>
    </row>
    <row r="10" spans="1:11" ht="15" customHeight="1" x14ac:dyDescent="0.2">
      <c r="A10" s="83"/>
      <c r="B10" s="196" t="s">
        <v>310</v>
      </c>
      <c r="D10" s="74"/>
      <c r="E10" s="194"/>
      <c r="H10" s="195"/>
      <c r="I10" s="195"/>
      <c r="J10" s="195"/>
      <c r="K10" s="195"/>
    </row>
    <row r="11" spans="1:11" ht="15" customHeight="1" x14ac:dyDescent="0.2">
      <c r="A11" s="83"/>
      <c r="B11" s="196" t="s">
        <v>311</v>
      </c>
      <c r="D11" s="74"/>
      <c r="E11" s="194"/>
      <c r="H11" s="195"/>
      <c r="I11" s="195"/>
      <c r="J11" s="195"/>
      <c r="K11" s="195"/>
    </row>
    <row r="12" spans="1:11" ht="15" customHeight="1" x14ac:dyDescent="0.2">
      <c r="A12" s="83"/>
      <c r="B12" s="196" t="s">
        <v>312</v>
      </c>
      <c r="D12" s="75"/>
      <c r="E12" s="194"/>
      <c r="H12" s="195"/>
      <c r="I12" s="195"/>
      <c r="J12" s="195"/>
      <c r="K12" s="195"/>
    </row>
    <row r="13" spans="1:11" ht="45" customHeight="1" x14ac:dyDescent="0.2">
      <c r="A13" s="83"/>
      <c r="D13" s="169" t="s">
        <v>38</v>
      </c>
      <c r="E13" s="190" t="s">
        <v>39</v>
      </c>
      <c r="H13" s="398"/>
      <c r="I13" s="398"/>
      <c r="J13" s="398"/>
      <c r="K13" s="195"/>
    </row>
    <row r="14" spans="1:11" x14ac:dyDescent="0.2">
      <c r="A14" s="197" t="s">
        <v>40</v>
      </c>
      <c r="B14" s="198"/>
      <c r="C14" s="198"/>
      <c r="D14" s="169"/>
      <c r="E14" s="190"/>
      <c r="G14" s="195"/>
      <c r="H14" s="195"/>
      <c r="I14" s="195"/>
      <c r="J14" s="195"/>
      <c r="K14" s="195"/>
    </row>
    <row r="15" spans="1:11" x14ac:dyDescent="0.2">
      <c r="A15" s="83"/>
      <c r="B15" s="199" t="s">
        <v>41</v>
      </c>
      <c r="C15" s="199"/>
      <c r="D15" s="76"/>
      <c r="E15" s="188">
        <f>D15*12</f>
        <v>0</v>
      </c>
    </row>
    <row r="16" spans="1:11" x14ac:dyDescent="0.2">
      <c r="A16" s="200" t="s">
        <v>246</v>
      </c>
      <c r="B16" s="199"/>
      <c r="C16" s="199"/>
      <c r="D16" s="187"/>
      <c r="E16" s="190"/>
    </row>
    <row r="17" spans="1:11" x14ac:dyDescent="0.2">
      <c r="A17" s="83"/>
      <c r="B17" s="198" t="s">
        <v>42</v>
      </c>
      <c r="C17" s="198"/>
      <c r="D17" s="77"/>
      <c r="E17" s="188">
        <f t="shared" ref="E17:E36" si="0">D17*12</f>
        <v>0</v>
      </c>
    </row>
    <row r="18" spans="1:11" x14ac:dyDescent="0.2">
      <c r="A18" s="83"/>
      <c r="B18" s="199" t="s">
        <v>244</v>
      </c>
      <c r="C18" s="198"/>
      <c r="D18" s="77"/>
      <c r="E18" s="188">
        <f t="shared" si="0"/>
        <v>0</v>
      </c>
    </row>
    <row r="19" spans="1:11" x14ac:dyDescent="0.2">
      <c r="A19" s="83"/>
      <c r="B19" s="18"/>
      <c r="C19" s="198"/>
      <c r="D19" s="77"/>
      <c r="E19" s="188">
        <f t="shared" si="0"/>
        <v>0</v>
      </c>
      <c r="G19" s="201"/>
      <c r="K19" s="202"/>
    </row>
    <row r="20" spans="1:11" x14ac:dyDescent="0.2">
      <c r="A20" s="83"/>
      <c r="B20" s="72"/>
      <c r="C20" s="198"/>
      <c r="D20" s="77"/>
      <c r="E20" s="188">
        <f t="shared" si="0"/>
        <v>0</v>
      </c>
      <c r="G20" s="201"/>
      <c r="K20" s="202"/>
    </row>
    <row r="21" spans="1:11" x14ac:dyDescent="0.2">
      <c r="A21" s="83"/>
      <c r="B21" s="203"/>
      <c r="C21" s="198"/>
      <c r="D21" s="187"/>
      <c r="E21" s="188"/>
      <c r="G21" s="201"/>
      <c r="K21" s="169"/>
    </row>
    <row r="22" spans="1:11" ht="15" customHeight="1" x14ac:dyDescent="0.2">
      <c r="A22" s="83" t="s">
        <v>54</v>
      </c>
      <c r="B22" s="198"/>
      <c r="C22" s="198"/>
      <c r="D22" s="187"/>
      <c r="E22" s="188"/>
      <c r="G22" s="169"/>
      <c r="H22" s="201"/>
      <c r="I22" s="201"/>
      <c r="J22" s="201"/>
      <c r="K22" s="204"/>
    </row>
    <row r="23" spans="1:11" x14ac:dyDescent="0.2">
      <c r="A23" s="83"/>
      <c r="B23" s="198" t="s">
        <v>53</v>
      </c>
      <c r="C23" s="198"/>
      <c r="D23" s="77"/>
      <c r="E23" s="188">
        <f t="shared" si="0"/>
        <v>0</v>
      </c>
      <c r="G23" s="201"/>
      <c r="K23" s="169"/>
    </row>
    <row r="24" spans="1:11" ht="15" customHeight="1" x14ac:dyDescent="0.2">
      <c r="A24" s="83"/>
      <c r="B24" s="199" t="s">
        <v>245</v>
      </c>
      <c r="C24" s="198"/>
      <c r="D24" s="77"/>
      <c r="E24" s="188">
        <f t="shared" si="0"/>
        <v>0</v>
      </c>
      <c r="G24" s="408"/>
      <c r="H24" s="408"/>
      <c r="I24" s="408"/>
      <c r="J24" s="408"/>
      <c r="K24" s="408"/>
    </row>
    <row r="25" spans="1:11" ht="15" customHeight="1" x14ac:dyDescent="0.2">
      <c r="A25" s="83"/>
      <c r="B25" s="199" t="s">
        <v>43</v>
      </c>
      <c r="C25" s="199"/>
      <c r="D25" s="77"/>
      <c r="E25" s="188">
        <f t="shared" si="0"/>
        <v>0</v>
      </c>
      <c r="G25" s="169"/>
      <c r="H25" s="169"/>
      <c r="I25" s="169"/>
      <c r="J25" s="169"/>
      <c r="K25" s="169"/>
    </row>
    <row r="26" spans="1:11" ht="15" customHeight="1" x14ac:dyDescent="0.2">
      <c r="A26" s="83"/>
      <c r="B26" s="198" t="s">
        <v>51</v>
      </c>
      <c r="C26" s="199"/>
      <c r="D26" s="77"/>
      <c r="E26" s="188">
        <f t="shared" si="0"/>
        <v>0</v>
      </c>
    </row>
    <row r="27" spans="1:11" ht="15" customHeight="1" x14ac:dyDescent="0.2">
      <c r="A27" s="83"/>
      <c r="B27" s="199" t="s">
        <v>45</v>
      </c>
      <c r="C27" s="199"/>
      <c r="D27" s="77"/>
      <c r="E27" s="188">
        <f t="shared" si="0"/>
        <v>0</v>
      </c>
    </row>
    <row r="28" spans="1:11" x14ac:dyDescent="0.2">
      <c r="A28" s="83"/>
      <c r="B28" s="199" t="s">
        <v>44</v>
      </c>
      <c r="C28" s="199"/>
      <c r="D28" s="77"/>
      <c r="E28" s="188">
        <f t="shared" si="0"/>
        <v>0</v>
      </c>
    </row>
    <row r="29" spans="1:11" x14ac:dyDescent="0.2">
      <c r="A29" s="83"/>
      <c r="B29" s="198" t="s">
        <v>52</v>
      </c>
      <c r="C29" s="199"/>
      <c r="D29" s="77"/>
      <c r="E29" s="188">
        <f t="shared" si="0"/>
        <v>0</v>
      </c>
    </row>
    <row r="30" spans="1:11" x14ac:dyDescent="0.2">
      <c r="A30" s="83"/>
      <c r="B30" s="198" t="s">
        <v>50</v>
      </c>
      <c r="C30" s="199"/>
      <c r="D30" s="77"/>
      <c r="E30" s="188">
        <f t="shared" si="0"/>
        <v>0</v>
      </c>
      <c r="H30" s="205"/>
    </row>
    <row r="31" spans="1:11" ht="15.75" customHeight="1" x14ac:dyDescent="0.2">
      <c r="A31" s="83"/>
      <c r="B31" s="198" t="s">
        <v>48</v>
      </c>
      <c r="C31" s="199"/>
      <c r="D31" s="77"/>
      <c r="E31" s="188">
        <f t="shared" si="0"/>
        <v>0</v>
      </c>
      <c r="H31" s="205"/>
    </row>
    <row r="32" spans="1:11" x14ac:dyDescent="0.2">
      <c r="A32" s="83"/>
      <c r="B32" s="198" t="s">
        <v>47</v>
      </c>
      <c r="C32" s="199"/>
      <c r="D32" s="77"/>
      <c r="E32" s="188">
        <f t="shared" si="0"/>
        <v>0</v>
      </c>
    </row>
    <row r="33" spans="1:5" x14ac:dyDescent="0.2">
      <c r="A33" s="83"/>
      <c r="B33" s="198" t="s">
        <v>49</v>
      </c>
      <c r="C33" s="199"/>
      <c r="D33" s="77"/>
      <c r="E33" s="188">
        <f t="shared" si="0"/>
        <v>0</v>
      </c>
    </row>
    <row r="34" spans="1:5" ht="14.45" customHeight="1" x14ac:dyDescent="0.2">
      <c r="A34" s="83"/>
      <c r="B34" s="199" t="s">
        <v>46</v>
      </c>
      <c r="C34" s="199"/>
      <c r="D34" s="77"/>
      <c r="E34" s="188">
        <f t="shared" si="0"/>
        <v>0</v>
      </c>
    </row>
    <row r="35" spans="1:5" x14ac:dyDescent="0.2">
      <c r="A35" s="83"/>
      <c r="B35" s="18"/>
      <c r="C35" s="199"/>
      <c r="D35" s="77"/>
      <c r="E35" s="188">
        <f t="shared" si="0"/>
        <v>0</v>
      </c>
    </row>
    <row r="36" spans="1:5" x14ac:dyDescent="0.2">
      <c r="A36" s="83"/>
      <c r="B36" s="18"/>
      <c r="C36" s="199"/>
      <c r="D36" s="77"/>
      <c r="E36" s="188">
        <f t="shared" si="0"/>
        <v>0</v>
      </c>
    </row>
    <row r="37" spans="1:5" ht="15.6" customHeight="1" x14ac:dyDescent="0.2">
      <c r="A37" s="206"/>
      <c r="B37" s="207"/>
      <c r="C37" s="207"/>
      <c r="D37" s="169"/>
      <c r="E37" s="188"/>
    </row>
    <row r="38" spans="1:5" x14ac:dyDescent="0.2">
      <c r="A38" s="197" t="s">
        <v>55</v>
      </c>
      <c r="B38" s="198"/>
      <c r="C38" s="198"/>
      <c r="D38" s="187">
        <f>IFERROR(IF($D$9="yes",SUM(D23:D36)+SUM(D17:D20)*((D11/D10)*(D12/168)),SUM(D17:D20,D23:D36)),0)</f>
        <v>0</v>
      </c>
      <c r="E38" s="188">
        <f>IFERROR(IF($D$9="yes",SUM(E23:E36)+SUM(E17:E20)*((D11/D10)*(D12/168)),SUM(E17:E20,E23:E36)),0)</f>
        <v>0</v>
      </c>
    </row>
    <row r="39" spans="1:5" x14ac:dyDescent="0.2">
      <c r="A39" s="83"/>
      <c r="D39" s="187"/>
      <c r="E39" s="188"/>
    </row>
    <row r="40" spans="1:5" x14ac:dyDescent="0.2">
      <c r="A40" s="83"/>
      <c r="D40" s="169"/>
      <c r="E40" s="190"/>
    </row>
    <row r="41" spans="1:5" x14ac:dyDescent="0.2">
      <c r="A41" s="208" t="s">
        <v>56</v>
      </c>
      <c r="D41" s="187">
        <f>IF(D15-D38&lt;0,0,D15-D38)</f>
        <v>0</v>
      </c>
      <c r="E41" s="188">
        <f>IF(E15-E38&lt;0,0,E15-E38)</f>
        <v>0</v>
      </c>
    </row>
    <row r="42" spans="1:5" x14ac:dyDescent="0.2">
      <c r="A42" s="83"/>
      <c r="E42" s="209"/>
    </row>
    <row r="43" spans="1:5" ht="21.6" customHeight="1" x14ac:dyDescent="0.2">
      <c r="A43" s="83"/>
      <c r="E43" s="209"/>
    </row>
    <row r="44" spans="1:5" x14ac:dyDescent="0.2">
      <c r="A44" s="409" t="s">
        <v>411</v>
      </c>
      <c r="B44" s="410"/>
      <c r="C44" s="411"/>
      <c r="D44" s="411"/>
      <c r="E44" s="412"/>
    </row>
    <row r="45" spans="1:5" x14ac:dyDescent="0.2">
      <c r="A45" s="409"/>
      <c r="B45" s="410"/>
      <c r="C45" s="411"/>
      <c r="D45" s="411"/>
      <c r="E45" s="412"/>
    </row>
    <row r="46" spans="1:5" x14ac:dyDescent="0.2">
      <c r="A46" s="409"/>
      <c r="B46" s="410"/>
      <c r="C46" s="411"/>
      <c r="D46" s="411"/>
      <c r="E46" s="412"/>
    </row>
    <row r="47" spans="1:5" x14ac:dyDescent="0.2">
      <c r="A47" s="83"/>
      <c r="D47" s="169"/>
      <c r="E47" s="86"/>
    </row>
    <row r="48" spans="1:5" x14ac:dyDescent="0.2">
      <c r="A48" s="353"/>
      <c r="B48" s="354"/>
      <c r="E48" s="86"/>
    </row>
    <row r="49" spans="1:5" x14ac:dyDescent="0.2">
      <c r="A49" s="353"/>
      <c r="B49" s="354"/>
      <c r="E49" s="86"/>
    </row>
    <row r="50" spans="1:5" x14ac:dyDescent="0.2">
      <c r="A50" s="353"/>
      <c r="B50" s="354"/>
      <c r="D50" s="212"/>
      <c r="E50" s="211"/>
    </row>
    <row r="51" spans="1:5" x14ac:dyDescent="0.2">
      <c r="A51" s="83"/>
      <c r="D51" s="169"/>
      <c r="E51" s="86"/>
    </row>
    <row r="52" spans="1:5" x14ac:dyDescent="0.2">
      <c r="A52" s="83"/>
      <c r="E52" s="86"/>
    </row>
    <row r="53" spans="1:5" x14ac:dyDescent="0.2">
      <c r="A53" s="83"/>
      <c r="E53" s="86"/>
    </row>
    <row r="54" spans="1:5" x14ac:dyDescent="0.2">
      <c r="A54" s="213" t="str">
        <f>IF('Client Information'!B6&gt;0,'Client Information'!B6,"")</f>
        <v>National Jewish Health</v>
      </c>
      <c r="B54" s="108"/>
      <c r="C54" s="192"/>
      <c r="D54" s="214" t="str">
        <f>IF('Client Information'!B7&gt;0,'Client Information'!B7,"")</f>
        <v>303-398-1065</v>
      </c>
      <c r="E54" s="215"/>
    </row>
    <row r="55" spans="1:5" x14ac:dyDescent="0.2">
      <c r="A55" s="94" t="s">
        <v>32</v>
      </c>
      <c r="D55" s="169" t="s">
        <v>33</v>
      </c>
      <c r="E55" s="86"/>
    </row>
    <row r="56" spans="1:5" x14ac:dyDescent="0.2">
      <c r="A56" s="208"/>
      <c r="E56" s="86"/>
    </row>
    <row r="57" spans="1:5" ht="15.75" thickBot="1" x14ac:dyDescent="0.25">
      <c r="A57" s="153" t="s">
        <v>433</v>
      </c>
      <c r="B57" s="189"/>
      <c r="C57" s="189"/>
      <c r="D57" s="189"/>
      <c r="E57" s="216"/>
    </row>
    <row r="58" spans="1:5" x14ac:dyDescent="0.2">
      <c r="A58" s="376" t="s">
        <v>316</v>
      </c>
      <c r="B58" s="376"/>
      <c r="C58" s="376"/>
      <c r="D58" s="376"/>
      <c r="E58" s="376"/>
    </row>
  </sheetData>
  <sheetProtection algorithmName="SHA-512" hashValue="8NBb34y3/2SwN9w1hlYLgExxL06/5Dm5VJ2jpJS/qc2UcZ7OAQuZzQQwgIcCmeaw6OWhDnGZwPe7Nvw3HKsc9A==" saltValue="pO5gIG0Xtum5++zO01vEIQ==" spinCount="100000" sheet="1" objects="1" scenarios="1" selectLockedCells="1"/>
  <sortState xmlns:xlrd2="http://schemas.microsoft.com/office/spreadsheetml/2017/richdata2" ref="B14:B15">
    <sortCondition ref="B14:B15"/>
  </sortState>
  <mergeCells count="8">
    <mergeCell ref="A48:B50"/>
    <mergeCell ref="A58:E58"/>
    <mergeCell ref="G1:K8"/>
    <mergeCell ref="H13:J13"/>
    <mergeCell ref="A5:E5"/>
    <mergeCell ref="A6:E6"/>
    <mergeCell ref="G24:K24"/>
    <mergeCell ref="A44:E46"/>
  </mergeCells>
  <printOptions horizontalCentered="1"/>
  <pageMargins left="0.5" right="0.5" top="0.5" bottom="0.5" header="0.3" footer="0.3"/>
  <pageSetup scale="6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'do not print- fpl table'!$E$7:$E$8</xm:f>
          </x14:formula1>
          <xm:sqref>D9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45"/>
  <sheetViews>
    <sheetView showGridLines="0" zoomScaleNormal="100" workbookViewId="0">
      <selection activeCell="B8" sqref="B8"/>
    </sheetView>
  </sheetViews>
  <sheetFormatPr defaultColWidth="8.85546875" defaultRowHeight="15" x14ac:dyDescent="0.2"/>
  <cols>
    <col min="1" max="1" width="4.28515625" style="5" customWidth="1"/>
    <col min="2" max="2" width="50" style="5" customWidth="1"/>
    <col min="3" max="3" width="4.28515625" style="5" customWidth="1"/>
    <col min="4" max="4" width="24.85546875" style="5" bestFit="1" customWidth="1"/>
    <col min="5" max="5" width="4.28515625" style="5" customWidth="1"/>
    <col min="6" max="6" width="29.28515625" style="5" customWidth="1"/>
    <col min="7" max="7" width="4.28515625" style="5" customWidth="1"/>
    <col min="8" max="8" width="32.140625" style="5" customWidth="1"/>
    <col min="9" max="9" width="8.85546875" style="5"/>
    <col min="10" max="13" width="21.28515625" style="5" customWidth="1"/>
    <col min="14" max="14" width="8.85546875" style="5" hidden="1" customWidth="1"/>
    <col min="15" max="16384" width="8.85546875" style="5"/>
  </cols>
  <sheetData>
    <row r="1" spans="1:14" ht="15.6" customHeight="1" x14ac:dyDescent="0.2">
      <c r="A1" s="79"/>
      <c r="B1" s="80"/>
      <c r="C1" s="80"/>
      <c r="D1" s="80"/>
      <c r="E1" s="80"/>
      <c r="F1" s="80"/>
      <c r="G1" s="80"/>
      <c r="H1" s="82"/>
      <c r="J1" s="379" t="s">
        <v>274</v>
      </c>
      <c r="K1" s="397"/>
      <c r="L1" s="397"/>
      <c r="M1" s="380"/>
    </row>
    <row r="2" spans="1:14" x14ac:dyDescent="0.2">
      <c r="A2" s="83"/>
      <c r="H2" s="86"/>
      <c r="J2" s="381"/>
      <c r="K2" s="398"/>
      <c r="L2" s="398"/>
      <c r="M2" s="382"/>
    </row>
    <row r="3" spans="1:14" ht="20.25" customHeight="1" x14ac:dyDescent="0.2">
      <c r="A3" s="83"/>
      <c r="H3" s="86"/>
      <c r="J3" s="381"/>
      <c r="K3" s="398"/>
      <c r="L3" s="398"/>
      <c r="M3" s="382"/>
    </row>
    <row r="4" spans="1:14" x14ac:dyDescent="0.2">
      <c r="A4" s="413"/>
      <c r="B4" s="414"/>
      <c r="C4" s="414"/>
      <c r="D4" s="414"/>
      <c r="E4" s="414"/>
      <c r="F4" s="414"/>
      <c r="G4" s="414"/>
      <c r="H4" s="415"/>
      <c r="J4" s="381"/>
      <c r="K4" s="398"/>
      <c r="L4" s="398"/>
      <c r="M4" s="382"/>
    </row>
    <row r="5" spans="1:14" ht="15.75" thickBot="1" x14ac:dyDescent="0.25">
      <c r="A5" s="417" t="s">
        <v>308</v>
      </c>
      <c r="B5" s="418"/>
      <c r="C5" s="418"/>
      <c r="D5" s="418"/>
      <c r="E5" s="418"/>
      <c r="F5" s="418"/>
      <c r="G5" s="418"/>
      <c r="H5" s="419"/>
      <c r="J5" s="383"/>
      <c r="K5" s="416"/>
      <c r="L5" s="416"/>
      <c r="M5" s="384"/>
    </row>
    <row r="6" spans="1:14" x14ac:dyDescent="0.2">
      <c r="A6" s="83"/>
      <c r="D6" s="169"/>
      <c r="F6" s="169"/>
      <c r="G6" s="169"/>
      <c r="H6" s="190"/>
      <c r="N6" s="5" t="s">
        <v>266</v>
      </c>
    </row>
    <row r="7" spans="1:14" x14ac:dyDescent="0.2">
      <c r="A7" s="83"/>
      <c r="B7" s="169" t="s">
        <v>267</v>
      </c>
      <c r="D7" s="187" t="s">
        <v>268</v>
      </c>
      <c r="F7" s="169" t="s">
        <v>269</v>
      </c>
      <c r="H7" s="188" t="s">
        <v>270</v>
      </c>
      <c r="N7" s="5" t="s">
        <v>264</v>
      </c>
    </row>
    <row r="8" spans="1:14" x14ac:dyDescent="0.2">
      <c r="A8" s="83"/>
      <c r="B8" s="41"/>
      <c r="D8" s="19"/>
      <c r="F8" s="24" t="s">
        <v>264</v>
      </c>
      <c r="H8" s="217">
        <f>IF(F8="One Time",D8,IF(F8="Monthly",D8*12,IF(F8="Quarterly",D8*4,IF(F8="Annual",D8,0))))</f>
        <v>0</v>
      </c>
      <c r="N8" s="5" t="s">
        <v>303</v>
      </c>
    </row>
    <row r="9" spans="1:14" x14ac:dyDescent="0.2">
      <c r="A9" s="83"/>
      <c r="B9" s="41"/>
      <c r="C9" s="201"/>
      <c r="D9" s="19"/>
      <c r="F9" s="24"/>
      <c r="H9" s="217">
        <f t="shared" ref="H9:H27" si="0">IF(F9="One Time",D9,IF(F9="Monthly",D9*12,IF(F9="Quarterly",D9*4,IF(F9="Annual",D9,0))))</f>
        <v>0</v>
      </c>
      <c r="N9" s="5" t="s">
        <v>265</v>
      </c>
    </row>
    <row r="10" spans="1:14" x14ac:dyDescent="0.2">
      <c r="A10" s="83"/>
      <c r="B10" s="41"/>
      <c r="C10" s="201"/>
      <c r="D10" s="19"/>
      <c r="F10" s="24"/>
      <c r="H10" s="217">
        <f t="shared" si="0"/>
        <v>0</v>
      </c>
    </row>
    <row r="11" spans="1:14" x14ac:dyDescent="0.2">
      <c r="A11" s="83"/>
      <c r="B11" s="41"/>
      <c r="C11" s="201"/>
      <c r="D11" s="19"/>
      <c r="F11" s="24"/>
      <c r="H11" s="217">
        <f t="shared" si="0"/>
        <v>0</v>
      </c>
    </row>
    <row r="12" spans="1:14" x14ac:dyDescent="0.2">
      <c r="A12" s="83"/>
      <c r="B12" s="41"/>
      <c r="C12" s="201"/>
      <c r="D12" s="19"/>
      <c r="F12" s="24"/>
      <c r="H12" s="217">
        <f t="shared" si="0"/>
        <v>0</v>
      </c>
    </row>
    <row r="13" spans="1:14" x14ac:dyDescent="0.2">
      <c r="A13" s="83"/>
      <c r="B13" s="41"/>
      <c r="C13" s="201"/>
      <c r="D13" s="19"/>
      <c r="F13" s="24"/>
      <c r="H13" s="217">
        <f t="shared" si="0"/>
        <v>0</v>
      </c>
    </row>
    <row r="14" spans="1:14" x14ac:dyDescent="0.2">
      <c r="A14" s="83"/>
      <c r="B14" s="41"/>
      <c r="C14" s="201"/>
      <c r="D14" s="19"/>
      <c r="F14" s="24"/>
      <c r="H14" s="217">
        <f t="shared" si="0"/>
        <v>0</v>
      </c>
    </row>
    <row r="15" spans="1:14" x14ac:dyDescent="0.2">
      <c r="A15" s="83"/>
      <c r="B15" s="41"/>
      <c r="C15" s="201"/>
      <c r="D15" s="19"/>
      <c r="F15" s="24"/>
      <c r="H15" s="217">
        <f t="shared" si="0"/>
        <v>0</v>
      </c>
    </row>
    <row r="16" spans="1:14" x14ac:dyDescent="0.2">
      <c r="A16" s="83"/>
      <c r="B16" s="24"/>
      <c r="D16" s="19"/>
      <c r="F16" s="24"/>
      <c r="H16" s="217">
        <f t="shared" si="0"/>
        <v>0</v>
      </c>
    </row>
    <row r="17" spans="1:8" x14ac:dyDescent="0.2">
      <c r="A17" s="83"/>
      <c r="B17" s="24"/>
      <c r="D17" s="19"/>
      <c r="F17" s="24"/>
      <c r="H17" s="217">
        <f t="shared" si="0"/>
        <v>0</v>
      </c>
    </row>
    <row r="18" spans="1:8" x14ac:dyDescent="0.2">
      <c r="A18" s="83"/>
      <c r="B18" s="24"/>
      <c r="D18" s="19"/>
      <c r="F18" s="24"/>
      <c r="H18" s="217">
        <f t="shared" si="0"/>
        <v>0</v>
      </c>
    </row>
    <row r="19" spans="1:8" x14ac:dyDescent="0.2">
      <c r="A19" s="83"/>
      <c r="B19" s="24"/>
      <c r="D19" s="19"/>
      <c r="F19" s="24"/>
      <c r="H19" s="217">
        <f t="shared" si="0"/>
        <v>0</v>
      </c>
    </row>
    <row r="20" spans="1:8" x14ac:dyDescent="0.2">
      <c r="A20" s="83"/>
      <c r="B20" s="24"/>
      <c r="D20" s="19"/>
      <c r="F20" s="24"/>
      <c r="H20" s="217">
        <f t="shared" si="0"/>
        <v>0</v>
      </c>
    </row>
    <row r="21" spans="1:8" x14ac:dyDescent="0.2">
      <c r="A21" s="83"/>
      <c r="B21" s="24"/>
      <c r="D21" s="19"/>
      <c r="F21" s="24"/>
      <c r="H21" s="217">
        <f t="shared" si="0"/>
        <v>0</v>
      </c>
    </row>
    <row r="22" spans="1:8" ht="15" customHeight="1" x14ac:dyDescent="0.2">
      <c r="A22" s="197"/>
      <c r="B22" s="24"/>
      <c r="D22" s="19"/>
      <c r="F22" s="24"/>
      <c r="H22" s="217">
        <f t="shared" si="0"/>
        <v>0</v>
      </c>
    </row>
    <row r="23" spans="1:8" ht="15" customHeight="1" x14ac:dyDescent="0.2">
      <c r="A23" s="197"/>
      <c r="B23" s="24"/>
      <c r="D23" s="19"/>
      <c r="F23" s="24"/>
      <c r="H23" s="217">
        <f t="shared" si="0"/>
        <v>0</v>
      </c>
    </row>
    <row r="24" spans="1:8" x14ac:dyDescent="0.2">
      <c r="A24" s="83"/>
      <c r="B24" s="24"/>
      <c r="D24" s="19"/>
      <c r="F24" s="24"/>
      <c r="H24" s="217">
        <f t="shared" si="0"/>
        <v>0</v>
      </c>
    </row>
    <row r="25" spans="1:8" x14ac:dyDescent="0.2">
      <c r="A25" s="218"/>
      <c r="B25" s="24"/>
      <c r="D25" s="19"/>
      <c r="F25" s="24"/>
      <c r="H25" s="217">
        <f t="shared" si="0"/>
        <v>0</v>
      </c>
    </row>
    <row r="26" spans="1:8" x14ac:dyDescent="0.2">
      <c r="A26" s="83"/>
      <c r="B26" s="24"/>
      <c r="D26" s="19"/>
      <c r="F26" s="24"/>
      <c r="H26" s="217">
        <f t="shared" si="0"/>
        <v>0</v>
      </c>
    </row>
    <row r="27" spans="1:8" x14ac:dyDescent="0.2">
      <c r="A27" s="83"/>
      <c r="B27" s="24"/>
      <c r="C27" s="137"/>
      <c r="D27" s="19"/>
      <c r="F27" s="24"/>
      <c r="H27" s="217">
        <f t="shared" si="0"/>
        <v>0</v>
      </c>
    </row>
    <row r="28" spans="1:8" x14ac:dyDescent="0.2">
      <c r="A28" s="219"/>
      <c r="B28" s="220"/>
      <c r="C28" s="220"/>
      <c r="D28" s="220"/>
      <c r="E28" s="220"/>
      <c r="F28" s="220"/>
      <c r="G28" s="187"/>
      <c r="H28" s="188"/>
    </row>
    <row r="29" spans="1:8" x14ac:dyDescent="0.2">
      <c r="A29" s="208"/>
      <c r="B29" s="221"/>
      <c r="F29" s="220" t="s">
        <v>271</v>
      </c>
      <c r="G29" s="220"/>
      <c r="H29" s="217">
        <f>IF(SUM(H8:H27)&gt;0,SUM(H8:H27),0)</f>
        <v>0</v>
      </c>
    </row>
    <row r="30" spans="1:8" ht="15.6" customHeight="1" x14ac:dyDescent="0.2">
      <c r="A30" s="208"/>
      <c r="C30" s="221" t="s">
        <v>382</v>
      </c>
      <c r="H30" s="222"/>
    </row>
    <row r="31" spans="1:8" ht="15.75" x14ac:dyDescent="0.25">
      <c r="A31" s="219"/>
      <c r="B31" s="220"/>
      <c r="C31" s="220"/>
      <c r="D31" s="220"/>
      <c r="E31" s="220"/>
      <c r="F31" s="220"/>
      <c r="G31" s="31"/>
      <c r="H31" s="329"/>
    </row>
    <row r="32" spans="1:8" ht="15.75" x14ac:dyDescent="0.25">
      <c r="A32" s="219"/>
      <c r="B32" s="220"/>
      <c r="C32" s="220"/>
      <c r="D32" s="220"/>
      <c r="E32" s="220"/>
      <c r="F32" s="220"/>
      <c r="G32" s="31"/>
      <c r="H32" s="329"/>
    </row>
    <row r="33" spans="1:8" ht="15.75" x14ac:dyDescent="0.25">
      <c r="A33" s="219" t="s">
        <v>428</v>
      </c>
      <c r="B33" s="220"/>
      <c r="C33" s="220"/>
      <c r="D33" s="220"/>
      <c r="E33" s="220"/>
      <c r="F33" s="220"/>
      <c r="G33" s="31"/>
      <c r="H33" s="329"/>
    </row>
    <row r="34" spans="1:8" ht="15.75" x14ac:dyDescent="0.25">
      <c r="A34" s="219" t="s">
        <v>429</v>
      </c>
      <c r="B34" s="220"/>
      <c r="C34" s="220"/>
      <c r="D34" s="220"/>
      <c r="E34" s="220"/>
      <c r="F34" s="220"/>
      <c r="G34" s="31"/>
      <c r="H34" s="329"/>
    </row>
    <row r="35" spans="1:8" x14ac:dyDescent="0.2">
      <c r="A35" s="355" t="s">
        <v>430</v>
      </c>
      <c r="B35" s="420"/>
      <c r="C35" s="420"/>
      <c r="D35" s="420"/>
      <c r="E35" s="420"/>
      <c r="F35" s="420"/>
      <c r="G35" s="420"/>
      <c r="H35" s="412"/>
    </row>
    <row r="36" spans="1:8" x14ac:dyDescent="0.2">
      <c r="A36" s="421"/>
      <c r="B36" s="420"/>
      <c r="C36" s="420"/>
      <c r="D36" s="420"/>
      <c r="E36" s="420"/>
      <c r="F36" s="420"/>
      <c r="G36" s="420"/>
      <c r="H36" s="412"/>
    </row>
    <row r="37" spans="1:8" x14ac:dyDescent="0.2">
      <c r="A37" s="197"/>
      <c r="B37" s="198"/>
      <c r="C37" s="198"/>
      <c r="D37" s="198"/>
      <c r="E37" s="198"/>
      <c r="F37" s="198"/>
      <c r="G37" s="224"/>
      <c r="H37" s="225"/>
    </row>
    <row r="38" spans="1:8" x14ac:dyDescent="0.2">
      <c r="A38" s="83"/>
      <c r="G38" s="198"/>
      <c r="H38" s="223"/>
    </row>
    <row r="39" spans="1:8" x14ac:dyDescent="0.2">
      <c r="A39" s="208"/>
      <c r="B39" s="221"/>
      <c r="H39" s="222"/>
    </row>
    <row r="40" spans="1:8" x14ac:dyDescent="0.2">
      <c r="A40" s="226" t="str">
        <f>IF('Client Information'!B6&gt;0,'Client Information'!B6,"")</f>
        <v>National Jewish Health</v>
      </c>
      <c r="B40" s="116"/>
      <c r="G40" s="227"/>
      <c r="H40" s="228" t="str">
        <f>IF('Client Information'!B7="","",'Client Information'!B7)</f>
        <v>303-398-1065</v>
      </c>
    </row>
    <row r="41" spans="1:8" ht="15" customHeight="1" x14ac:dyDescent="0.2">
      <c r="A41" s="94" t="s">
        <v>32</v>
      </c>
      <c r="B41" s="132"/>
      <c r="C41" s="132"/>
      <c r="D41" s="132"/>
      <c r="E41" s="132"/>
      <c r="F41" s="132"/>
      <c r="G41" s="167"/>
      <c r="H41" s="229" t="s">
        <v>33</v>
      </c>
    </row>
    <row r="42" spans="1:8" x14ac:dyDescent="0.2">
      <c r="A42" s="83"/>
      <c r="H42" s="86"/>
    </row>
    <row r="43" spans="1:8" x14ac:dyDescent="0.2">
      <c r="A43" s="208"/>
      <c r="B43" s="221"/>
      <c r="H43" s="230"/>
    </row>
    <row r="44" spans="1:8" ht="15.75" thickBot="1" x14ac:dyDescent="0.25">
      <c r="A44" s="153" t="s">
        <v>433</v>
      </c>
      <c r="B44" s="231"/>
      <c r="C44" s="189"/>
      <c r="D44" s="189"/>
      <c r="E44" s="189"/>
      <c r="F44" s="189"/>
      <c r="G44" s="189"/>
      <c r="H44" s="232"/>
    </row>
    <row r="45" spans="1:8" x14ac:dyDescent="0.2">
      <c r="A45" s="376" t="s">
        <v>317</v>
      </c>
      <c r="B45" s="376"/>
      <c r="C45" s="376"/>
      <c r="D45" s="376"/>
      <c r="E45" s="376"/>
      <c r="F45" s="376"/>
      <c r="G45" s="376"/>
      <c r="H45" s="376"/>
    </row>
  </sheetData>
  <sheetProtection algorithmName="SHA-512" hashValue="5OBMykwwBS0wQLv4smMtwYGsB3LcBBEqyMTM3HVyyxtZE9kuWbfbGcTRViy/DTW7I4aBipTo/2r7Qnq7cnijyw==" saltValue="2LEzPqCcshtHaa0Ntdgq7Q==" spinCount="100000" sheet="1" objects="1" scenarios="1" selectLockedCells="1"/>
  <mergeCells count="5">
    <mergeCell ref="A45:H45"/>
    <mergeCell ref="A4:H4"/>
    <mergeCell ref="J1:M5"/>
    <mergeCell ref="A5:H5"/>
    <mergeCell ref="A35:H36"/>
  </mergeCells>
  <dataValidations count="1">
    <dataValidation type="list" allowBlank="1" showInputMessage="1" showErrorMessage="1" sqref="F8:F27" xr:uid="{00000000-0002-0000-0400-000000000000}">
      <formula1>$N$6:$N$9</formula1>
    </dataValidation>
  </dataValidations>
  <pageMargins left="0.5" right="0.5" top="0.5" bottom="0.5" header="0.3" footer="0.3"/>
  <pageSetup scale="83" fitToHeight="0" orientation="landscape" r:id="rId1"/>
  <drawing r:id="rId2"/>
  <legacyDrawing r:id="rId3"/>
  <controls>
    <mc:AlternateContent xmlns:mc="http://schemas.openxmlformats.org/markup-compatibility/2006">
      <mc:Choice Requires="x14">
        <control shapeId="13313" r:id="rId4" name="CheckBox1">
          <controlPr defaultSize="0" autoLine="0" r:id="rId5">
            <anchor moveWithCells="1">
              <from>
                <xdr:col>1</xdr:col>
                <xdr:colOff>3171825</xdr:colOff>
                <xdr:row>29</xdr:row>
                <xdr:rowOff>0</xdr:rowOff>
              </from>
              <to>
                <xdr:col>1</xdr:col>
                <xdr:colOff>3305175</xdr:colOff>
                <xdr:row>30</xdr:row>
                <xdr:rowOff>28575</xdr:rowOff>
              </to>
            </anchor>
          </controlPr>
        </control>
      </mc:Choice>
      <mc:Fallback>
        <control shapeId="13313" r:id="rId4"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37"/>
  <sheetViews>
    <sheetView showGridLines="0" topLeftCell="A11" zoomScaleNormal="100" workbookViewId="0">
      <selection activeCell="B11" sqref="B11"/>
    </sheetView>
  </sheetViews>
  <sheetFormatPr defaultColWidth="8.85546875" defaultRowHeight="15" x14ac:dyDescent="0.2"/>
  <cols>
    <col min="1" max="1" width="11.28515625" style="5" customWidth="1"/>
    <col min="2" max="2" width="49.42578125" style="5" customWidth="1"/>
    <col min="3" max="3" width="2.85546875" style="5" customWidth="1"/>
    <col min="4" max="4" width="8.5703125" style="5" customWidth="1"/>
    <col min="5" max="5" width="18.5703125" style="5" customWidth="1"/>
    <col min="6" max="6" width="23.85546875" style="201" customWidth="1"/>
    <col min="7" max="7" width="9.28515625" style="201" customWidth="1"/>
    <col min="8" max="16384" width="8.85546875" style="5"/>
  </cols>
  <sheetData>
    <row r="1" spans="1:16" ht="15" customHeight="1" x14ac:dyDescent="0.2">
      <c r="A1" s="79"/>
      <c r="B1" s="80"/>
      <c r="C1" s="80"/>
      <c r="D1" s="80"/>
      <c r="E1" s="80"/>
      <c r="F1" s="233"/>
      <c r="G1" s="234"/>
      <c r="O1" s="195"/>
      <c r="P1" s="195"/>
    </row>
    <row r="2" spans="1:16" x14ac:dyDescent="0.2">
      <c r="A2" s="83"/>
      <c r="G2" s="235"/>
      <c r="K2" s="195"/>
      <c r="L2" s="195"/>
      <c r="M2" s="195"/>
      <c r="N2" s="195"/>
      <c r="O2" s="195"/>
      <c r="P2" s="195"/>
    </row>
    <row r="3" spans="1:16" x14ac:dyDescent="0.2">
      <c r="A3" s="83"/>
      <c r="G3" s="235"/>
      <c r="J3" s="195"/>
      <c r="K3" s="195"/>
      <c r="L3" s="195"/>
      <c r="M3" s="195"/>
      <c r="N3" s="195"/>
      <c r="O3" s="195"/>
      <c r="P3" s="195"/>
    </row>
    <row r="4" spans="1:16" x14ac:dyDescent="0.2">
      <c r="A4" s="83"/>
      <c r="G4" s="235"/>
      <c r="J4" s="195"/>
      <c r="K4" s="195"/>
      <c r="L4" s="195"/>
      <c r="M4" s="195"/>
      <c r="N4" s="195"/>
      <c r="O4" s="195"/>
      <c r="P4" s="195"/>
    </row>
    <row r="5" spans="1:16" x14ac:dyDescent="0.2">
      <c r="A5" s="413"/>
      <c r="B5" s="414"/>
      <c r="C5" s="414"/>
      <c r="D5" s="414"/>
      <c r="E5" s="414"/>
      <c r="F5" s="414"/>
      <c r="G5" s="236"/>
      <c r="J5" s="195"/>
      <c r="K5" s="195"/>
      <c r="L5" s="195"/>
      <c r="M5" s="195"/>
      <c r="N5" s="195"/>
      <c r="O5" s="195"/>
      <c r="P5" s="195"/>
    </row>
    <row r="6" spans="1:16" x14ac:dyDescent="0.2">
      <c r="A6" s="417" t="s">
        <v>307</v>
      </c>
      <c r="B6" s="418"/>
      <c r="C6" s="418"/>
      <c r="D6" s="418"/>
      <c r="E6" s="418"/>
      <c r="F6" s="418"/>
      <c r="G6" s="237"/>
      <c r="J6" s="195"/>
      <c r="K6" s="195"/>
      <c r="L6" s="195"/>
      <c r="M6" s="195"/>
      <c r="N6" s="195"/>
      <c r="O6" s="195"/>
      <c r="P6" s="195"/>
    </row>
    <row r="7" spans="1:16" ht="15.75" thickBot="1" x14ac:dyDescent="0.25">
      <c r="A7" s="177"/>
      <c r="B7" s="189"/>
      <c r="C7" s="189"/>
      <c r="D7" s="189"/>
      <c r="E7" s="189"/>
      <c r="F7" s="238"/>
      <c r="G7" s="235"/>
      <c r="J7" s="195"/>
      <c r="K7" s="195"/>
      <c r="L7" s="195"/>
      <c r="M7" s="195"/>
      <c r="N7" s="195"/>
      <c r="O7" s="195"/>
      <c r="P7" s="195"/>
    </row>
    <row r="8" spans="1:16" ht="15.75" customHeight="1" x14ac:dyDescent="0.2">
      <c r="A8" s="422" t="s">
        <v>58</v>
      </c>
      <c r="B8" s="423"/>
      <c r="C8" s="423"/>
      <c r="D8" s="423"/>
      <c r="E8" s="423"/>
      <c r="F8" s="423"/>
      <c r="G8" s="424"/>
      <c r="J8" s="195"/>
      <c r="K8" s="195"/>
      <c r="L8" s="195"/>
      <c r="M8" s="195"/>
      <c r="N8" s="195"/>
      <c r="O8" s="195"/>
      <c r="P8" s="195"/>
    </row>
    <row r="9" spans="1:16" x14ac:dyDescent="0.2">
      <c r="A9" s="94"/>
      <c r="E9" s="169"/>
      <c r="F9" s="239"/>
      <c r="G9" s="240"/>
      <c r="J9" s="195"/>
      <c r="P9" s="195"/>
    </row>
    <row r="10" spans="1:16" ht="15.75" customHeight="1" x14ac:dyDescent="0.2">
      <c r="A10" s="83"/>
      <c r="B10" s="169" t="s">
        <v>258</v>
      </c>
      <c r="D10" s="369" t="s">
        <v>57</v>
      </c>
      <c r="E10" s="369"/>
      <c r="F10" s="5"/>
      <c r="G10" s="188"/>
      <c r="J10" s="195"/>
      <c r="P10" s="195"/>
    </row>
    <row r="11" spans="1:16" ht="15.75" customHeight="1" x14ac:dyDescent="0.2">
      <c r="A11" s="83"/>
      <c r="B11" s="42"/>
      <c r="D11" s="425"/>
      <c r="E11" s="425"/>
      <c r="F11" s="5"/>
      <c r="G11" s="188"/>
      <c r="J11" s="195"/>
      <c r="P11" s="195"/>
    </row>
    <row r="12" spans="1:16" ht="15.75" customHeight="1" x14ac:dyDescent="0.2">
      <c r="A12" s="83"/>
      <c r="B12" s="21"/>
      <c r="D12" s="426"/>
      <c r="E12" s="426"/>
      <c r="F12" s="5"/>
      <c r="G12" s="188"/>
      <c r="J12" s="195"/>
      <c r="P12" s="195"/>
    </row>
    <row r="13" spans="1:16" ht="15.75" customHeight="1" x14ac:dyDescent="0.2">
      <c r="A13" s="83"/>
      <c r="B13" s="21"/>
      <c r="D13" s="426"/>
      <c r="E13" s="426"/>
      <c r="F13" s="5"/>
      <c r="G13" s="188"/>
      <c r="J13" s="195"/>
      <c r="P13" s="195"/>
    </row>
    <row r="14" spans="1:16" x14ac:dyDescent="0.2">
      <c r="A14" s="83"/>
      <c r="B14" s="21"/>
      <c r="D14" s="426"/>
      <c r="E14" s="426"/>
      <c r="F14" s="5"/>
      <c r="G14" s="188"/>
      <c r="J14" s="195"/>
      <c r="P14" s="195"/>
    </row>
    <row r="15" spans="1:16" x14ac:dyDescent="0.2">
      <c r="A15" s="83"/>
      <c r="B15" s="21"/>
      <c r="D15" s="426"/>
      <c r="E15" s="426"/>
      <c r="F15" s="5"/>
      <c r="G15" s="188"/>
      <c r="J15" s="195"/>
      <c r="P15" s="195"/>
    </row>
    <row r="16" spans="1:16" x14ac:dyDescent="0.2">
      <c r="A16" s="83"/>
      <c r="B16" s="21"/>
      <c r="D16" s="426"/>
      <c r="E16" s="426"/>
      <c r="F16" s="5"/>
      <c r="G16" s="188"/>
      <c r="J16" s="195"/>
      <c r="P16" s="195"/>
    </row>
    <row r="17" spans="1:16" ht="16.149999999999999" customHeight="1" x14ac:dyDescent="0.2">
      <c r="A17" s="83"/>
      <c r="B17" s="21"/>
      <c r="D17" s="426"/>
      <c r="E17" s="426"/>
      <c r="F17" s="5"/>
      <c r="G17" s="240"/>
      <c r="J17" s="195"/>
      <c r="P17" s="195"/>
    </row>
    <row r="18" spans="1:16" ht="15.75" customHeight="1" x14ac:dyDescent="0.2">
      <c r="A18" s="83"/>
      <c r="B18" s="21"/>
      <c r="D18" s="426"/>
      <c r="E18" s="426"/>
      <c r="F18" s="5"/>
      <c r="G18" s="240"/>
      <c r="J18" s="195"/>
      <c r="K18" s="195"/>
      <c r="L18" s="195"/>
      <c r="M18" s="195"/>
      <c r="N18" s="195"/>
      <c r="O18" s="195"/>
      <c r="P18" s="195"/>
    </row>
    <row r="19" spans="1:16" ht="15.75" customHeight="1" x14ac:dyDescent="0.2">
      <c r="A19" s="83"/>
      <c r="B19" s="21"/>
      <c r="D19" s="426"/>
      <c r="E19" s="426"/>
      <c r="F19" s="5"/>
      <c r="G19" s="240"/>
      <c r="J19" s="195"/>
      <c r="K19" s="195"/>
      <c r="L19" s="195"/>
      <c r="M19" s="195"/>
      <c r="N19" s="195"/>
      <c r="O19" s="195"/>
      <c r="P19" s="195"/>
    </row>
    <row r="20" spans="1:16" x14ac:dyDescent="0.2">
      <c r="A20" s="83"/>
      <c r="B20" s="21"/>
      <c r="D20" s="426"/>
      <c r="E20" s="426"/>
      <c r="F20" s="241"/>
      <c r="G20" s="242"/>
      <c r="K20" s="195"/>
      <c r="L20" s="195"/>
      <c r="M20" s="195"/>
      <c r="N20" s="195"/>
      <c r="O20" s="195"/>
      <c r="P20" s="195"/>
    </row>
    <row r="21" spans="1:16" x14ac:dyDescent="0.2">
      <c r="A21" s="83"/>
      <c r="B21" s="243"/>
      <c r="D21" s="187"/>
      <c r="E21" s="187"/>
      <c r="F21" s="241"/>
      <c r="G21" s="242"/>
      <c r="K21" s="195"/>
      <c r="L21" s="195"/>
      <c r="M21" s="195"/>
      <c r="N21" s="195"/>
      <c r="O21" s="195"/>
      <c r="P21" s="195"/>
    </row>
    <row r="22" spans="1:16" ht="15.75" thickBot="1" x14ac:dyDescent="0.25">
      <c r="A22" s="153" t="s">
        <v>59</v>
      </c>
      <c r="B22" s="189"/>
      <c r="C22" s="189"/>
      <c r="D22" s="428">
        <f>SUM(D11:E20)</f>
        <v>0</v>
      </c>
      <c r="E22" s="428"/>
      <c r="F22" s="244"/>
      <c r="G22" s="178"/>
      <c r="J22" s="195"/>
      <c r="K22" s="195"/>
      <c r="L22" s="195"/>
      <c r="M22" s="195"/>
      <c r="N22" s="195"/>
      <c r="O22" s="195"/>
      <c r="P22" s="195"/>
    </row>
    <row r="23" spans="1:16" ht="22.5" customHeight="1" x14ac:dyDescent="0.2">
      <c r="A23" s="245"/>
      <c r="B23" s="80"/>
      <c r="C23" s="246" t="s">
        <v>383</v>
      </c>
      <c r="D23" s="247"/>
      <c r="E23" s="247"/>
      <c r="F23" s="187"/>
      <c r="G23" s="188"/>
      <c r="J23" s="195"/>
      <c r="K23" s="195"/>
      <c r="L23" s="195"/>
      <c r="M23" s="195"/>
      <c r="N23" s="195"/>
      <c r="O23" s="195"/>
      <c r="P23" s="195"/>
    </row>
    <row r="24" spans="1:16" x14ac:dyDescent="0.2">
      <c r="A24" s="353"/>
      <c r="B24" s="354"/>
      <c r="C24" s="354"/>
      <c r="D24" s="354"/>
      <c r="E24" s="354"/>
      <c r="G24" s="235"/>
    </row>
    <row r="25" spans="1:16" x14ac:dyDescent="0.2">
      <c r="A25" s="353"/>
      <c r="B25" s="354"/>
      <c r="C25" s="354"/>
      <c r="D25" s="354"/>
      <c r="E25" s="354"/>
      <c r="G25" s="240"/>
    </row>
    <row r="26" spans="1:16" x14ac:dyDescent="0.2">
      <c r="A26" s="353"/>
      <c r="B26" s="354"/>
      <c r="C26" s="354"/>
      <c r="D26" s="354"/>
      <c r="E26" s="354"/>
      <c r="F26" s="210"/>
      <c r="G26" s="211"/>
    </row>
    <row r="27" spans="1:16" x14ac:dyDescent="0.2">
      <c r="A27" s="521" t="s">
        <v>431</v>
      </c>
      <c r="B27" s="420"/>
      <c r="C27" s="420"/>
      <c r="D27" s="420"/>
      <c r="E27" s="420"/>
      <c r="F27" s="420"/>
      <c r="G27" s="412"/>
    </row>
    <row r="28" spans="1:16" x14ac:dyDescent="0.2">
      <c r="A28" s="421"/>
      <c r="B28" s="420"/>
      <c r="C28" s="420"/>
      <c r="D28" s="420"/>
      <c r="E28" s="420"/>
      <c r="F28" s="420"/>
      <c r="G28" s="412"/>
    </row>
    <row r="29" spans="1:16" x14ac:dyDescent="0.2">
      <c r="A29" s="197"/>
      <c r="B29" s="198"/>
      <c r="C29" s="198"/>
      <c r="D29" s="198"/>
      <c r="E29" s="198"/>
      <c r="G29" s="240"/>
    </row>
    <row r="30" spans="1:16" x14ac:dyDescent="0.2">
      <c r="A30" s="197"/>
      <c r="B30" s="198"/>
      <c r="C30" s="198"/>
      <c r="D30" s="198"/>
      <c r="E30" s="198"/>
      <c r="F30" s="212"/>
      <c r="G30" s="248"/>
    </row>
    <row r="31" spans="1:16" x14ac:dyDescent="0.2">
      <c r="A31" s="83"/>
      <c r="F31" s="169"/>
      <c r="G31" s="190"/>
    </row>
    <row r="32" spans="1:16" x14ac:dyDescent="0.2">
      <c r="A32" s="83"/>
      <c r="F32" s="5"/>
      <c r="G32" s="86"/>
    </row>
    <row r="33" spans="1:7" x14ac:dyDescent="0.2">
      <c r="A33" s="83"/>
      <c r="G33" s="86"/>
    </row>
    <row r="34" spans="1:7" x14ac:dyDescent="0.2">
      <c r="A34" s="213" t="str">
        <f>IF('Client Information'!B6&gt;0,'Client Information'!B6,"")</f>
        <v>National Jewish Health</v>
      </c>
      <c r="B34" s="192"/>
      <c r="F34" s="214" t="str">
        <f>IF('Client Information'!B7="","",'Client Information'!B7)</f>
        <v>303-398-1065</v>
      </c>
      <c r="G34" s="215"/>
    </row>
    <row r="35" spans="1:7" ht="15" customHeight="1" x14ac:dyDescent="0.2">
      <c r="A35" s="83" t="s">
        <v>32</v>
      </c>
      <c r="C35" s="132"/>
      <c r="D35" s="132"/>
      <c r="E35" s="132"/>
      <c r="F35" s="169" t="s">
        <v>33</v>
      </c>
      <c r="G35" s="190"/>
    </row>
    <row r="36" spans="1:7" ht="15.75" thickBot="1" x14ac:dyDescent="0.25">
      <c r="A36" s="153" t="s">
        <v>433</v>
      </c>
      <c r="B36" s="189"/>
      <c r="C36" s="189"/>
      <c r="D36" s="189"/>
      <c r="E36" s="189"/>
      <c r="F36" s="249"/>
      <c r="G36" s="250"/>
    </row>
    <row r="37" spans="1:7" x14ac:dyDescent="0.2">
      <c r="A37" s="427"/>
      <c r="B37" s="427"/>
      <c r="C37" s="427"/>
      <c r="D37" s="427"/>
      <c r="E37" s="427"/>
      <c r="F37" s="427"/>
      <c r="G37" s="427"/>
    </row>
  </sheetData>
  <sheetProtection algorithmName="SHA-512" hashValue="tqTnhmV/xjcoQn+QCuuCegYCIpsqIQjbjKbQed/VF5xV2K5dmgP0u7JCjB+h5DsGAd6RBdFgtixbpbzUe0W5kg==" saltValue="+OqmpMxDZz070O1q6gRZ5Q==" spinCount="100000" sheet="1" objects="1" scenarios="1" selectLockedCells="1"/>
  <mergeCells count="18">
    <mergeCell ref="A37:G37"/>
    <mergeCell ref="D19:E19"/>
    <mergeCell ref="A24:E26"/>
    <mergeCell ref="D10:E10"/>
    <mergeCell ref="D22:E22"/>
    <mergeCell ref="D13:E13"/>
    <mergeCell ref="D14:E14"/>
    <mergeCell ref="D18:E18"/>
    <mergeCell ref="D17:E17"/>
    <mergeCell ref="D20:E20"/>
    <mergeCell ref="D15:E15"/>
    <mergeCell ref="D16:E16"/>
    <mergeCell ref="A27:G28"/>
    <mergeCell ref="A5:F5"/>
    <mergeCell ref="A6:F6"/>
    <mergeCell ref="A8:G8"/>
    <mergeCell ref="D11:E11"/>
    <mergeCell ref="D12:E12"/>
  </mergeCells>
  <printOptions horizontalCentered="1" verticalCentered="1"/>
  <pageMargins left="0.7" right="0.7" top="0.75" bottom="0.75" header="0.3" footer="0.3"/>
  <pageSetup scale="97" orientation="landscape" r:id="rId1"/>
  <drawing r:id="rId2"/>
  <legacyDrawing r:id="rId3"/>
  <controls>
    <mc:AlternateContent xmlns:mc="http://schemas.openxmlformats.org/markup-compatibility/2006">
      <mc:Choice Requires="x14">
        <control shapeId="14337" r:id="rId4" name="CheckBox1">
          <controlPr defaultSize="0" autoLine="0" r:id="rId5">
            <anchor moveWithCells="1">
              <from>
                <xdr:col>1</xdr:col>
                <xdr:colOff>3143250</xdr:colOff>
                <xdr:row>22</xdr:row>
                <xdr:rowOff>47625</xdr:rowOff>
              </from>
              <to>
                <xdr:col>2</xdr:col>
                <xdr:colOff>19050</xdr:colOff>
                <xdr:row>22</xdr:row>
                <xdr:rowOff>257175</xdr:rowOff>
              </to>
            </anchor>
          </controlPr>
        </control>
      </mc:Choice>
      <mc:Fallback>
        <control shapeId="14337" r:id="rId4" name="CheckBox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X104"/>
  <sheetViews>
    <sheetView showGridLines="0" showRuler="0" topLeftCell="A40" zoomScaleNormal="100" zoomScaleSheetLayoutView="40" zoomScalePageLayoutView="60" workbookViewId="0">
      <selection activeCell="A59" sqref="A59:P59"/>
    </sheetView>
  </sheetViews>
  <sheetFormatPr defaultColWidth="8.85546875" defaultRowHeight="15" x14ac:dyDescent="0.2"/>
  <cols>
    <col min="1" max="1" width="2.85546875" style="5" customWidth="1"/>
    <col min="2" max="2" width="18.7109375" style="5" customWidth="1"/>
    <col min="3" max="3" width="8.5703125" style="5" customWidth="1"/>
    <col min="4" max="4" width="10.140625" style="5" customWidth="1"/>
    <col min="5" max="5" width="16" style="5" customWidth="1"/>
    <col min="6" max="6" width="5.42578125" style="5" customWidth="1"/>
    <col min="7" max="7" width="14.42578125" style="5" customWidth="1"/>
    <col min="8" max="8" width="6.85546875" style="5" customWidth="1"/>
    <col min="9" max="9" width="15.7109375" style="5" customWidth="1"/>
    <col min="10" max="10" width="7.42578125" style="5" customWidth="1"/>
    <col min="11" max="11" width="16.28515625" style="5" customWidth="1"/>
    <col min="12" max="12" width="7.42578125" style="5" customWidth="1"/>
    <col min="13" max="13" width="18.7109375" style="5" bestFit="1" customWidth="1"/>
    <col min="14" max="14" width="8.7109375" style="5" customWidth="1"/>
    <col min="15" max="15" width="20.42578125" style="5" customWidth="1"/>
    <col min="16" max="16" width="1.42578125" style="5" customWidth="1"/>
    <col min="17" max="21" width="8.85546875" style="5"/>
    <col min="22" max="22" width="10.7109375" style="5" bestFit="1" customWidth="1"/>
    <col min="23" max="23" width="8.85546875" style="5"/>
    <col min="24" max="24" width="13.85546875" style="5" customWidth="1"/>
    <col min="25" max="16384" width="8.85546875" style="5"/>
  </cols>
  <sheetData>
    <row r="1" spans="1:16" ht="35.25" customHeight="1" x14ac:dyDescent="0.2">
      <c r="A1" s="79"/>
      <c r="B1" s="80"/>
      <c r="C1" s="80"/>
      <c r="D1" s="80"/>
      <c r="E1" s="80"/>
      <c r="F1" s="80"/>
      <c r="G1" s="80"/>
      <c r="H1" s="80"/>
      <c r="I1" s="81" t="s">
        <v>387</v>
      </c>
      <c r="J1" s="80"/>
      <c r="K1" s="80"/>
      <c r="L1" s="80"/>
      <c r="M1" s="80"/>
      <c r="N1" s="80"/>
      <c r="O1" s="80"/>
      <c r="P1" s="82"/>
    </row>
    <row r="2" spans="1:16" ht="21.75" customHeight="1" x14ac:dyDescent="0.2">
      <c r="A2" s="83"/>
      <c r="I2" s="84" t="s">
        <v>60</v>
      </c>
      <c r="M2" s="85" t="s">
        <v>402</v>
      </c>
      <c r="N2" s="155"/>
      <c r="P2" s="86"/>
    </row>
    <row r="3" spans="1:16" ht="5.25" customHeight="1" x14ac:dyDescent="0.2">
      <c r="A3" s="87"/>
      <c r="B3" s="88"/>
      <c r="C3" s="88"/>
      <c r="D3" s="88"/>
      <c r="E3" s="88"/>
      <c r="F3" s="88"/>
      <c r="G3" s="88"/>
      <c r="H3" s="88"/>
      <c r="I3" s="88"/>
      <c r="J3" s="88"/>
      <c r="K3" s="88"/>
      <c r="L3" s="88"/>
      <c r="M3" s="88"/>
      <c r="N3" s="88"/>
      <c r="O3" s="88"/>
      <c r="P3" s="89"/>
    </row>
    <row r="4" spans="1:16" ht="15.75" customHeight="1" x14ac:dyDescent="0.2">
      <c r="A4" s="87" t="s">
        <v>61</v>
      </c>
      <c r="B4" s="88"/>
      <c r="C4" s="88"/>
      <c r="D4" s="88"/>
      <c r="E4" s="88"/>
      <c r="F4" s="88"/>
      <c r="G4" s="88"/>
      <c r="H4" s="88"/>
      <c r="I4" s="88"/>
      <c r="J4" s="88"/>
      <c r="K4" s="88"/>
      <c r="L4" s="88"/>
      <c r="M4" s="88"/>
      <c r="N4" s="90" t="s">
        <v>299</v>
      </c>
      <c r="O4" s="91" t="str">
        <f>IF('Client Information'!B9="","",'Client Information'!B9)</f>
        <v>No</v>
      </c>
      <c r="P4" s="89"/>
    </row>
    <row r="5" spans="1:16" ht="6.75" customHeight="1" x14ac:dyDescent="0.2">
      <c r="A5" s="92"/>
      <c r="B5" s="88"/>
      <c r="C5" s="88"/>
      <c r="D5" s="88"/>
      <c r="E5" s="88"/>
      <c r="F5" s="88"/>
      <c r="G5" s="88"/>
      <c r="H5" s="88"/>
      <c r="I5" s="88"/>
      <c r="J5" s="88"/>
      <c r="K5" s="88"/>
      <c r="L5" s="88"/>
      <c r="M5" s="88"/>
      <c r="N5" s="88"/>
      <c r="O5" s="88"/>
      <c r="P5" s="89"/>
    </row>
    <row r="6" spans="1:16" ht="15.75" customHeight="1" x14ac:dyDescent="0.2">
      <c r="A6" s="440" t="s">
        <v>62</v>
      </c>
      <c r="B6" s="441"/>
      <c r="C6" s="450" t="str">
        <f>IF('Client Information'!B8&gt;0,'Client Information'!B8,"")</f>
        <v/>
      </c>
      <c r="D6" s="450"/>
      <c r="E6" s="88"/>
      <c r="F6" s="88"/>
      <c r="G6" s="88"/>
      <c r="H6" s="88"/>
      <c r="I6" s="90"/>
      <c r="J6" s="88"/>
      <c r="K6" s="88"/>
      <c r="L6" s="88"/>
      <c r="M6" s="88"/>
      <c r="N6" s="90" t="s">
        <v>63</v>
      </c>
      <c r="O6" s="91" t="str">
        <f>IF('Client Information'!B10="","",'Client Information'!B10)</f>
        <v>No</v>
      </c>
      <c r="P6" s="89"/>
    </row>
    <row r="7" spans="1:16" ht="4.5" customHeight="1" x14ac:dyDescent="0.2">
      <c r="A7" s="92"/>
      <c r="B7" s="88"/>
      <c r="C7" s="88"/>
      <c r="D7" s="93"/>
      <c r="E7" s="88"/>
      <c r="F7" s="88"/>
      <c r="G7" s="88"/>
      <c r="H7" s="88"/>
      <c r="I7" s="88"/>
      <c r="J7" s="88"/>
      <c r="K7" s="88"/>
      <c r="L7" s="88"/>
      <c r="M7" s="88"/>
      <c r="N7" s="88"/>
      <c r="O7" s="88"/>
      <c r="P7" s="89"/>
    </row>
    <row r="8" spans="1:16" x14ac:dyDescent="0.2">
      <c r="A8" s="94"/>
      <c r="B8" s="95" t="s">
        <v>401</v>
      </c>
      <c r="C8" s="374" t="str">
        <f>IF('Client Information'!B14&gt;0,'Client Information'!B14,"")</f>
        <v/>
      </c>
      <c r="D8" s="374"/>
      <c r="E8" s="374" t="str">
        <f>IF('Client Information'!D14&gt;0,'Client Information'!D14,"")</f>
        <v/>
      </c>
      <c r="F8" s="374"/>
      <c r="G8" s="374" t="str">
        <f>IF('Client Information'!F14&gt;0,'Client Information'!F14,"")</f>
        <v/>
      </c>
      <c r="H8" s="374"/>
      <c r="I8" s="96"/>
      <c r="J8" s="96"/>
      <c r="K8" s="97"/>
      <c r="L8" s="97"/>
      <c r="M8" s="98" t="s">
        <v>67</v>
      </c>
      <c r="N8" s="451" t="str">
        <f>IF('Client Information'!B22&gt;0,'Client Information'!B22,"")</f>
        <v/>
      </c>
      <c r="O8" s="451"/>
      <c r="P8" s="99"/>
    </row>
    <row r="9" spans="1:16" x14ac:dyDescent="0.2">
      <c r="A9" s="83"/>
      <c r="B9" s="95" t="s">
        <v>64</v>
      </c>
      <c r="C9" s="96" t="str">
        <f>IF('Client Information'!B18&gt;0,'Client Information'!B18,"")</f>
        <v/>
      </c>
      <c r="D9" s="97"/>
      <c r="E9" s="97"/>
      <c r="F9" s="97"/>
      <c r="G9" s="97"/>
      <c r="H9" s="100" t="s">
        <v>65</v>
      </c>
      <c r="I9" s="97" t="str">
        <f>IF('Client Information'!B19&gt;0,'Client Information'!B19,"")</f>
        <v/>
      </c>
      <c r="J9" s="97"/>
      <c r="K9" s="100" t="s">
        <v>66</v>
      </c>
      <c r="L9" s="97" t="str">
        <f>IF('Client Information'!B20&gt;0,'Client Information'!B20,"")</f>
        <v/>
      </c>
      <c r="M9" s="97"/>
      <c r="N9" s="95" t="s">
        <v>242</v>
      </c>
      <c r="O9" s="97" t="str">
        <f>IF('Client Information'!B21="","",'Client Information'!B21)</f>
        <v/>
      </c>
      <c r="P9" s="86"/>
    </row>
    <row r="10" spans="1:16" ht="60" x14ac:dyDescent="0.2">
      <c r="A10" s="83"/>
      <c r="B10" s="101" t="s">
        <v>68</v>
      </c>
      <c r="C10" s="101"/>
      <c r="D10" s="101"/>
      <c r="E10" s="101" t="s">
        <v>262</v>
      </c>
      <c r="F10" s="101"/>
      <c r="G10" s="101" t="s">
        <v>69</v>
      </c>
      <c r="H10" s="101"/>
      <c r="I10" s="101" t="s">
        <v>253</v>
      </c>
      <c r="J10" s="101"/>
      <c r="K10" s="101" t="s">
        <v>70</v>
      </c>
      <c r="L10" s="101"/>
      <c r="M10" s="101" t="s">
        <v>71</v>
      </c>
      <c r="N10" s="101"/>
      <c r="O10" s="101" t="s">
        <v>263</v>
      </c>
      <c r="P10" s="86"/>
    </row>
    <row r="11" spans="1:16" x14ac:dyDescent="0.2">
      <c r="A11" s="102" t="s">
        <v>72</v>
      </c>
      <c r="B11" s="453" t="str">
        <f>IF('Client Information'!B14=0,"",'Client Information'!B14)</f>
        <v/>
      </c>
      <c r="C11" s="392"/>
      <c r="E11" s="103" t="str">
        <f>IF('Client Information'!D42=0,"",'Client Information'!D42)</f>
        <v/>
      </c>
      <c r="G11" s="103" t="str">
        <f>IF('Client Information'!B17=0,"",'Client Information'!B17)</f>
        <v/>
      </c>
      <c r="I11" s="104" t="str">
        <f>IF('Client Information'!B23&gt;0,'Client Information'!B23,"")</f>
        <v/>
      </c>
      <c r="K11" s="105" t="str">
        <f>IF('Client Information'!B16&gt;0,'Client Information'!B16,"")</f>
        <v/>
      </c>
      <c r="M11" s="104" t="str">
        <f>IF('Client Information'!D24&gt;0,'Client Information'!D24,"")</f>
        <v/>
      </c>
      <c r="O11" s="104" t="str">
        <f>IF(AND('Client Information'!B13=0,'Client Information'!B14=0),"",CONCATENATE('Client Information'!D27,'Client Information'!D29,'Client Information'!D32,'Client Information'!D33,'Client Information'!D37,'Client Information'!D38))</f>
        <v/>
      </c>
      <c r="P11" s="86"/>
    </row>
    <row r="12" spans="1:16" x14ac:dyDescent="0.2">
      <c r="A12" s="102" t="s">
        <v>73</v>
      </c>
      <c r="B12" s="392" t="str">
        <f>IF('Client Information'!B42=0,"",'Client Information'!B42)</f>
        <v/>
      </c>
      <c r="C12" s="392"/>
      <c r="E12" s="104" t="str">
        <f>IF('Client Information'!D43=0,"",'Client Information'!D43)</f>
        <v/>
      </c>
      <c r="G12" s="103" t="str">
        <f>IF('Client Information'!B44=0,"",'Client Information'!B44)</f>
        <v/>
      </c>
      <c r="I12" s="104" t="str">
        <f>IF('Client Information'!B45=0,"",'Client Information'!B45)</f>
        <v/>
      </c>
      <c r="K12" s="105" t="str">
        <f>IF('Client Information'!B46=0,"",'Client Information'!B46)</f>
        <v/>
      </c>
      <c r="M12" s="104" t="str">
        <f>IF('Client Information'!D47=0,0,'Client Information'!D47)</f>
        <v/>
      </c>
      <c r="O12" s="104" t="str">
        <f>IF('Client Information'!B42=0,"",CONCATENATE('Client Information'!D50,'Client Information'!D52,'Client Information'!D55,'Client Information'!D56,'Client Information'!D60,'Client Information'!D61))</f>
        <v/>
      </c>
      <c r="P12" s="86"/>
    </row>
    <row r="13" spans="1:16" x14ac:dyDescent="0.2">
      <c r="A13" s="102" t="s">
        <v>74</v>
      </c>
      <c r="B13" s="392" t="str">
        <f>IF('Client Information'!B65=0,"",'Client Information'!B65)</f>
        <v/>
      </c>
      <c r="C13" s="392"/>
      <c r="E13" s="104" t="str">
        <f>IF('Client Information'!D66=0,0,'Client Information'!D66)</f>
        <v/>
      </c>
      <c r="G13" s="103" t="str">
        <f>IF('Client Information'!B67=0,"",'Client Information'!B67)</f>
        <v/>
      </c>
      <c r="I13" s="104" t="str">
        <f>IF('Client Information'!B68=0,"",'Client Information'!B68)</f>
        <v/>
      </c>
      <c r="K13" s="105" t="str">
        <f>IF('Client Information'!B69=0,"",'Client Information'!B69)</f>
        <v/>
      </c>
      <c r="M13" s="104" t="str">
        <f>IF('Client Information'!D70=0,0,'Client Information'!D70)</f>
        <v/>
      </c>
      <c r="O13" s="104" t="str">
        <f>IF('Client Information'!B65=0,"",CONCATENATE('Client Information'!D73,'Client Information'!D75,'Client Information'!D78,'Client Information'!D79,'Client Information'!D83,'Client Information'!D84))</f>
        <v/>
      </c>
      <c r="P13" s="86"/>
    </row>
    <row r="14" spans="1:16" x14ac:dyDescent="0.2">
      <c r="A14" s="102" t="s">
        <v>75</v>
      </c>
      <c r="B14" s="392" t="str">
        <f>IF('Client Information'!B88=0,"",'Client Information'!B88)</f>
        <v/>
      </c>
      <c r="C14" s="392"/>
      <c r="E14" s="104" t="str">
        <f>IF('Client Information'!D89=0,0,'Client Information'!D89)</f>
        <v/>
      </c>
      <c r="G14" s="103" t="str">
        <f>IF('Client Information'!B90=0,"",'Client Information'!B90)</f>
        <v/>
      </c>
      <c r="I14" s="104" t="str">
        <f>IF('Client Information'!B91=0,"",'Client Information'!B91)</f>
        <v/>
      </c>
      <c r="K14" s="105" t="str">
        <f>IF('Client Information'!B92=0,"",'Client Information'!B92)</f>
        <v/>
      </c>
      <c r="M14" s="104" t="str">
        <f>IF('Client Information'!D93=0,0,'Client Information'!D93)</f>
        <v/>
      </c>
      <c r="O14" s="104" t="str">
        <f>IF('Client Information'!B88=0,"",CONCATENATE('Client Information'!D96,'Client Information'!D98,'Client Information'!D101,'Client Information'!D102,'Client Information'!D104,'Client Information'!D106,'Client Information'!D107))</f>
        <v/>
      </c>
      <c r="P14" s="86"/>
    </row>
    <row r="15" spans="1:16" x14ac:dyDescent="0.2">
      <c r="A15" s="102" t="s">
        <v>76</v>
      </c>
      <c r="B15" s="392" t="str">
        <f>IF('Client Information'!B111=0,"",'Client Information'!B111)</f>
        <v/>
      </c>
      <c r="C15" s="392"/>
      <c r="E15" s="104" t="str">
        <f>IF('Client Information'!D112=0,0,'Client Information'!D112)</f>
        <v/>
      </c>
      <c r="G15" s="103" t="str">
        <f>IF('Client Information'!B113=0,"",'Client Information'!B113)</f>
        <v/>
      </c>
      <c r="I15" s="104" t="str">
        <f>IF('Client Information'!B114=0,"",'Client Information'!B114)</f>
        <v/>
      </c>
      <c r="K15" s="105" t="str">
        <f>IF('Client Information'!B115=0,"",'Client Information'!B115)</f>
        <v/>
      </c>
      <c r="M15" s="104" t="str">
        <f>IF('Client Information'!D116=0,0,'Client Information'!D116)</f>
        <v/>
      </c>
      <c r="O15" s="104" t="str">
        <f>IF('Client Information'!B111=0,"",CONCATENATE('Client Information'!D119,'Client Information'!D121,'Client Information'!D124,'Client Information'!D125,'Client Information'!D129,'Client Information'!D130))</f>
        <v/>
      </c>
      <c r="P15" s="86"/>
    </row>
    <row r="16" spans="1:16" x14ac:dyDescent="0.2">
      <c r="A16" s="102" t="s">
        <v>77</v>
      </c>
      <c r="B16" s="392" t="str">
        <f>IF('Client Information'!B134=0,"",'Client Information'!B134)</f>
        <v/>
      </c>
      <c r="C16" s="392"/>
      <c r="E16" s="104" t="str">
        <f>IF('Client Information'!D135=0,0,'Client Information'!D135)</f>
        <v/>
      </c>
      <c r="G16" s="103" t="str">
        <f>IF('Client Information'!B136=0,"",'Client Information'!B136)</f>
        <v/>
      </c>
      <c r="I16" s="104" t="str">
        <f>IF('Client Information'!B137=0,"",'Client Information'!B137)</f>
        <v/>
      </c>
      <c r="K16" s="105" t="str">
        <f>IF('Client Information'!B138=0,"",'Client Information'!B138)</f>
        <v/>
      </c>
      <c r="M16" s="104" t="str">
        <f>IF('Client Information'!D139=0,0,'Client Information'!D139)</f>
        <v/>
      </c>
      <c r="O16" s="106" t="str">
        <f>IF('Client Information'!B134=0,"",CONCATENATE('Client Information'!D142,'Client Information'!D144,'Client Information'!D147,'Client Information'!D148,'Client Information'!D152,'Client Information'!D153))</f>
        <v/>
      </c>
      <c r="P16" s="86"/>
    </row>
    <row r="17" spans="1:24" x14ac:dyDescent="0.2">
      <c r="A17" s="102" t="s">
        <v>78</v>
      </c>
      <c r="B17" s="392" t="str">
        <f>IF('Client Information'!B157=0,"",'Client Information'!B157)</f>
        <v/>
      </c>
      <c r="C17" s="392"/>
      <c r="E17" s="104" t="str">
        <f>IF('Client Information'!D158=0,0,'Client Information'!D158)</f>
        <v/>
      </c>
      <c r="G17" s="103" t="str">
        <f>IF('Client Information'!B159=0,"",'Client Information'!B159)</f>
        <v/>
      </c>
      <c r="I17" s="104" t="str">
        <f>IF('Client Information'!B160=0,"",'Client Information'!B160)</f>
        <v/>
      </c>
      <c r="K17" s="105" t="str">
        <f>IF('Client Information'!B161=0,"",'Client Information'!B161)</f>
        <v/>
      </c>
      <c r="M17" s="104" t="str">
        <f>IF('Client Information'!D162=0,0,'Client Information'!D162)</f>
        <v/>
      </c>
      <c r="O17" s="104" t="str">
        <f>IF('Client Information'!B157=0,"",CONCATENATE('Client Information'!D165,'Client Information'!D167,'Client Information'!D170,'Client Information'!D171,'Client Information'!D175,'Client Information'!D176))</f>
        <v/>
      </c>
      <c r="P17" s="86"/>
    </row>
    <row r="18" spans="1:24" ht="9.75" customHeight="1" x14ac:dyDescent="0.2">
      <c r="A18" s="107"/>
      <c r="B18" s="108"/>
      <c r="C18" s="108"/>
      <c r="D18" s="108"/>
      <c r="E18" s="108"/>
      <c r="F18" s="108"/>
      <c r="G18" s="108"/>
      <c r="H18" s="108"/>
      <c r="I18" s="108"/>
      <c r="J18" s="108"/>
      <c r="K18" s="108"/>
      <c r="L18" s="108"/>
      <c r="M18" s="108"/>
      <c r="N18" s="108"/>
      <c r="O18" s="108"/>
      <c r="P18" s="109"/>
    </row>
    <row r="19" spans="1:24" ht="18" customHeight="1" thickBot="1" x14ac:dyDescent="0.25">
      <c r="A19" s="110" t="s">
        <v>79</v>
      </c>
      <c r="B19" s="111"/>
      <c r="C19" s="111"/>
      <c r="D19" s="111"/>
      <c r="E19" s="88"/>
      <c r="F19" s="88"/>
      <c r="G19" s="88"/>
      <c r="H19" s="88"/>
      <c r="I19" s="88"/>
      <c r="J19" s="88"/>
      <c r="K19" s="88"/>
      <c r="L19" s="88"/>
      <c r="M19" s="88"/>
      <c r="N19" s="88"/>
      <c r="O19" s="88"/>
      <c r="P19" s="89"/>
    </row>
    <row r="20" spans="1:24" ht="16.5" customHeight="1" x14ac:dyDescent="0.2">
      <c r="A20" s="452" t="s">
        <v>80</v>
      </c>
      <c r="B20" s="437"/>
      <c r="C20" s="437"/>
      <c r="D20" s="437"/>
      <c r="E20" s="439"/>
      <c r="F20" s="436" t="s">
        <v>7</v>
      </c>
      <c r="G20" s="437"/>
      <c r="H20" s="437"/>
      <c r="I20" s="437"/>
      <c r="J20" s="437"/>
      <c r="K20" s="439"/>
      <c r="L20" s="436" t="s">
        <v>81</v>
      </c>
      <c r="M20" s="437"/>
      <c r="N20" s="437"/>
      <c r="O20" s="437"/>
      <c r="P20" s="438"/>
    </row>
    <row r="21" spans="1:24" ht="25.5" customHeight="1" x14ac:dyDescent="0.2">
      <c r="A21" s="83"/>
      <c r="B21" s="430" t="s">
        <v>82</v>
      </c>
      <c r="C21" s="430"/>
      <c r="D21" s="430"/>
      <c r="E21" s="112"/>
      <c r="G21" s="429">
        <f>'Worksheet 1'!C10</f>
        <v>0</v>
      </c>
      <c r="H21" s="429"/>
      <c r="I21" s="429"/>
      <c r="J21" s="429"/>
      <c r="K21" s="113"/>
      <c r="L21" s="114"/>
      <c r="M21" s="429">
        <f>'Worksheet 1'!F10</f>
        <v>0</v>
      </c>
      <c r="N21" s="429"/>
      <c r="O21" s="429"/>
      <c r="P21" s="115"/>
    </row>
    <row r="22" spans="1:24" ht="21.75" customHeight="1" x14ac:dyDescent="0.2">
      <c r="A22" s="83"/>
      <c r="B22" s="430" t="s">
        <v>83</v>
      </c>
      <c r="C22" s="430"/>
      <c r="D22" s="430"/>
      <c r="E22" s="112"/>
      <c r="G22" s="435">
        <f>'Worksheet 1'!C36</f>
        <v>0</v>
      </c>
      <c r="H22" s="435"/>
      <c r="I22" s="435"/>
      <c r="J22" s="435"/>
      <c r="K22" s="113"/>
      <c r="L22" s="114"/>
      <c r="M22" s="435">
        <f>'Worksheet 1'!F36</f>
        <v>0</v>
      </c>
      <c r="N22" s="435"/>
      <c r="O22" s="435"/>
      <c r="P22" s="115"/>
    </row>
    <row r="23" spans="1:24" ht="22.5" customHeight="1" x14ac:dyDescent="0.2">
      <c r="A23" s="83"/>
      <c r="B23" s="430" t="s">
        <v>84</v>
      </c>
      <c r="C23" s="430"/>
      <c r="D23" s="430"/>
      <c r="E23" s="112"/>
      <c r="G23" s="435">
        <f>'Worksheet 2'!D41</f>
        <v>0</v>
      </c>
      <c r="H23" s="435"/>
      <c r="I23" s="435"/>
      <c r="J23" s="435"/>
      <c r="K23" s="113"/>
      <c r="L23" s="114"/>
      <c r="M23" s="435">
        <f>'Worksheet 2'!E41</f>
        <v>0</v>
      </c>
      <c r="N23" s="435"/>
      <c r="O23" s="435"/>
      <c r="P23" s="115"/>
    </row>
    <row r="24" spans="1:24" ht="8.25" customHeight="1" x14ac:dyDescent="0.2">
      <c r="A24" s="107"/>
      <c r="B24" s="116"/>
      <c r="C24" s="116"/>
      <c r="D24" s="116"/>
      <c r="E24" s="117"/>
      <c r="F24" s="108"/>
      <c r="G24" s="118"/>
      <c r="H24" s="118"/>
      <c r="I24" s="118"/>
      <c r="J24" s="118"/>
      <c r="K24" s="108"/>
      <c r="L24" s="119"/>
      <c r="M24" s="118"/>
      <c r="N24" s="118"/>
      <c r="O24" s="118"/>
      <c r="P24" s="109"/>
    </row>
    <row r="25" spans="1:24" ht="23.25" customHeight="1" x14ac:dyDescent="0.2">
      <c r="A25" s="83"/>
      <c r="B25" s="120" t="s">
        <v>85</v>
      </c>
      <c r="C25" s="120"/>
      <c r="D25" s="120"/>
      <c r="E25" s="112"/>
      <c r="F25" s="121"/>
      <c r="G25" s="429">
        <f>SUM(G21:J23)</f>
        <v>0</v>
      </c>
      <c r="H25" s="429"/>
      <c r="I25" s="429"/>
      <c r="J25" s="429"/>
      <c r="K25" s="113"/>
      <c r="L25" s="121"/>
      <c r="M25" s="429">
        <f>ROUND(SUM(M21:O23),2)</f>
        <v>0</v>
      </c>
      <c r="N25" s="429"/>
      <c r="O25" s="429"/>
      <c r="P25" s="86"/>
    </row>
    <row r="26" spans="1:24" ht="9.75" customHeight="1" x14ac:dyDescent="0.2">
      <c r="A26" s="107"/>
      <c r="B26" s="122"/>
      <c r="C26" s="122"/>
      <c r="D26" s="108"/>
      <c r="E26" s="117"/>
      <c r="F26" s="119"/>
      <c r="G26" s="108"/>
      <c r="H26" s="97"/>
      <c r="I26" s="108"/>
      <c r="J26" s="108"/>
      <c r="K26" s="108"/>
      <c r="L26" s="119"/>
      <c r="M26" s="108"/>
      <c r="N26" s="108"/>
      <c r="O26" s="108"/>
      <c r="P26" s="109"/>
    </row>
    <row r="27" spans="1:24" ht="23.25" customHeight="1" x14ac:dyDescent="0.2">
      <c r="A27" s="83"/>
      <c r="B27" s="123" t="s">
        <v>261</v>
      </c>
      <c r="C27" s="123"/>
      <c r="F27" s="121"/>
      <c r="G27" s="124"/>
      <c r="H27" s="124"/>
      <c r="I27" s="124"/>
      <c r="J27" s="435">
        <f>ROUND('Worksheet 4'!D22,2)</f>
        <v>0</v>
      </c>
      <c r="K27" s="435"/>
      <c r="L27" s="435"/>
      <c r="P27" s="86"/>
    </row>
    <row r="28" spans="1:24" ht="8.25" customHeight="1" x14ac:dyDescent="0.2">
      <c r="A28" s="107"/>
      <c r="B28" s="108"/>
      <c r="C28" s="108"/>
      <c r="D28" s="108"/>
      <c r="E28" s="117"/>
      <c r="F28" s="119"/>
      <c r="G28" s="108"/>
      <c r="H28" s="108"/>
      <c r="I28" s="108"/>
      <c r="J28" s="108"/>
      <c r="K28" s="108"/>
      <c r="L28" s="108"/>
      <c r="M28" s="108"/>
      <c r="N28" s="108"/>
      <c r="O28" s="108"/>
      <c r="P28" s="109"/>
    </row>
    <row r="29" spans="1:24" ht="24" customHeight="1" x14ac:dyDescent="0.2">
      <c r="A29" s="83"/>
      <c r="B29" s="125" t="s">
        <v>305</v>
      </c>
      <c r="C29" s="123"/>
      <c r="E29" s="112"/>
      <c r="H29" s="126" t="s">
        <v>294</v>
      </c>
      <c r="I29" s="127">
        <f>COUNTA('Client Information'!B42,'Client Information'!B65,'Client Information'!B88,'Client Information'!B111,'Client Information'!B134,'Client Information'!B157)+1</f>
        <v>1</v>
      </c>
      <c r="M29" s="435">
        <f>IF(I29=0,X30,I29*X30)</f>
        <v>2500</v>
      </c>
      <c r="N29" s="435"/>
      <c r="O29" s="128"/>
      <c r="P29" s="86"/>
      <c r="Q29" s="5" t="s">
        <v>286</v>
      </c>
    </row>
    <row r="30" spans="1:24" ht="18" customHeight="1" x14ac:dyDescent="0.2">
      <c r="A30" s="83"/>
      <c r="B30" s="125" t="s">
        <v>304</v>
      </c>
      <c r="C30" s="123"/>
      <c r="E30" s="112"/>
      <c r="H30" s="429">
        <f>ROUND(IF(J27-M29&lt;0,0,J27-M29),2)</f>
        <v>0</v>
      </c>
      <c r="I30" s="429"/>
      <c r="J30" s="429"/>
      <c r="K30" s="429"/>
      <c r="L30" s="429"/>
      <c r="M30" s="429"/>
      <c r="N30" s="429"/>
      <c r="O30" s="124"/>
      <c r="P30" s="86"/>
      <c r="Q30" s="5" t="s">
        <v>300</v>
      </c>
      <c r="V30" s="129"/>
      <c r="X30" s="5">
        <f>IF(AND(V30&gt;2500,V30&lt;&gt;""),V30,2500)</f>
        <v>2500</v>
      </c>
    </row>
    <row r="31" spans="1:24" ht="7.5" customHeight="1" x14ac:dyDescent="0.2">
      <c r="A31" s="107"/>
      <c r="B31" s="108"/>
      <c r="C31" s="108"/>
      <c r="D31" s="108"/>
      <c r="E31" s="117"/>
      <c r="F31" s="108"/>
      <c r="G31" s="108"/>
      <c r="H31" s="108"/>
      <c r="I31" s="108"/>
      <c r="J31" s="108"/>
      <c r="K31" s="108"/>
      <c r="L31" s="108"/>
      <c r="M31" s="108"/>
      <c r="N31" s="108"/>
      <c r="O31" s="108"/>
      <c r="P31" s="109"/>
    </row>
    <row r="32" spans="1:24" ht="22.5" customHeight="1" x14ac:dyDescent="0.2">
      <c r="A32" s="83"/>
      <c r="B32" s="120" t="s">
        <v>295</v>
      </c>
      <c r="C32" s="120"/>
      <c r="E32" s="112"/>
      <c r="H32" s="435">
        <f>M25+H30</f>
        <v>0</v>
      </c>
      <c r="I32" s="435"/>
      <c r="J32" s="435"/>
      <c r="K32" s="435"/>
      <c r="L32" s="435"/>
      <c r="M32" s="435"/>
      <c r="N32" s="435"/>
      <c r="O32" s="128"/>
      <c r="P32" s="86"/>
      <c r="U32" s="5" t="s">
        <v>301</v>
      </c>
    </row>
    <row r="33" spans="1:24" ht="7.5" customHeight="1" x14ac:dyDescent="0.2">
      <c r="A33" s="107"/>
      <c r="B33" s="108"/>
      <c r="C33" s="108"/>
      <c r="D33" s="108"/>
      <c r="E33" s="108"/>
      <c r="F33" s="108"/>
      <c r="G33" s="108"/>
      <c r="H33" s="108"/>
      <c r="I33" s="108"/>
      <c r="J33" s="108"/>
      <c r="K33" s="108"/>
      <c r="L33" s="108"/>
      <c r="M33" s="108"/>
      <c r="N33" s="108"/>
      <c r="O33" s="108"/>
      <c r="P33" s="109"/>
    </row>
    <row r="34" spans="1:24" ht="23.25" customHeight="1" x14ac:dyDescent="0.2">
      <c r="A34" s="94"/>
      <c r="B34" s="130" t="s">
        <v>309</v>
      </c>
      <c r="C34" s="131"/>
      <c r="D34" s="132"/>
      <c r="E34" s="132"/>
      <c r="F34" s="435">
        <f>ROUND(IF('Worksheet 3'!H29="",0,'Worksheet 3'!H29),2)</f>
        <v>0</v>
      </c>
      <c r="G34" s="435"/>
      <c r="H34" s="435"/>
      <c r="I34" s="435"/>
      <c r="J34" s="435"/>
      <c r="K34" s="435"/>
      <c r="L34" s="435"/>
      <c r="M34" s="435"/>
      <c r="N34" s="435"/>
      <c r="O34" s="435"/>
      <c r="P34" s="99"/>
    </row>
    <row r="35" spans="1:24" ht="24" customHeight="1" x14ac:dyDescent="0.2">
      <c r="A35" s="83"/>
      <c r="B35" s="123" t="s">
        <v>296</v>
      </c>
      <c r="C35" s="123"/>
      <c r="F35" s="429">
        <f>IF(H32-F34&lt;0,0,H32-F34)</f>
        <v>0</v>
      </c>
      <c r="G35" s="429"/>
      <c r="H35" s="429"/>
      <c r="I35" s="429"/>
      <c r="J35" s="429"/>
      <c r="K35" s="429"/>
      <c r="L35" s="429"/>
      <c r="M35" s="429"/>
      <c r="N35" s="429"/>
      <c r="O35" s="429"/>
      <c r="P35" s="86"/>
    </row>
    <row r="36" spans="1:24" ht="25.5" customHeight="1" x14ac:dyDescent="0.2">
      <c r="A36" s="83"/>
      <c r="B36" s="123" t="s">
        <v>259</v>
      </c>
      <c r="C36" s="123"/>
      <c r="E36" s="133" t="s">
        <v>106</v>
      </c>
      <c r="F36" s="429">
        <f>IF(E36="No",0,IF('do not print- fpl table'!H18&lt;0,0,IF(OR(E36="Yes",E36=""),IF(H32&gt;VLOOKUP(I29,'do not print- fpl table'!F7:H13,3,FALSE),'do not print- fpl table'!H18,0),0)))</f>
        <v>0</v>
      </c>
      <c r="G36" s="429"/>
      <c r="H36" s="429"/>
      <c r="I36" s="429"/>
      <c r="J36" s="429"/>
      <c r="K36" s="429"/>
      <c r="L36" s="429"/>
      <c r="M36" s="429"/>
      <c r="N36" s="429"/>
      <c r="O36" s="429"/>
      <c r="P36" s="86"/>
      <c r="Q36" s="5" t="s">
        <v>248</v>
      </c>
    </row>
    <row r="37" spans="1:24" ht="24.75" customHeight="1" x14ac:dyDescent="0.2">
      <c r="A37" s="83"/>
      <c r="B37" s="123" t="s">
        <v>260</v>
      </c>
      <c r="C37" s="123"/>
      <c r="F37" s="429">
        <f>IF(F35-F36&lt;0,0,F35-F36)</f>
        <v>0</v>
      </c>
      <c r="G37" s="429"/>
      <c r="H37" s="429"/>
      <c r="I37" s="429"/>
      <c r="J37" s="429"/>
      <c r="K37" s="429"/>
      <c r="L37" s="429"/>
      <c r="M37" s="429"/>
      <c r="N37" s="429"/>
      <c r="O37" s="429"/>
      <c r="P37" s="86"/>
      <c r="Q37" s="134" t="s">
        <v>249</v>
      </c>
    </row>
    <row r="38" spans="1:24" ht="11.25" customHeight="1" x14ac:dyDescent="0.2">
      <c r="A38" s="107"/>
      <c r="B38" s="108"/>
      <c r="C38" s="108"/>
      <c r="D38" s="108"/>
      <c r="E38" s="108"/>
      <c r="F38" s="108"/>
      <c r="G38" s="108"/>
      <c r="H38" s="108"/>
      <c r="I38" s="108"/>
      <c r="J38" s="97"/>
      <c r="K38" s="97"/>
      <c r="L38" s="108"/>
      <c r="M38" s="108"/>
      <c r="N38" s="108"/>
      <c r="O38" s="108"/>
      <c r="P38" s="109"/>
    </row>
    <row r="39" spans="1:24" ht="28.5" customHeight="1" thickBot="1" x14ac:dyDescent="0.25">
      <c r="A39" s="94"/>
      <c r="B39" s="132"/>
      <c r="C39" s="132"/>
      <c r="D39" s="132"/>
      <c r="E39" s="132"/>
      <c r="F39" s="132"/>
      <c r="G39" s="132"/>
      <c r="H39" s="135"/>
      <c r="I39" s="136" t="s">
        <v>273</v>
      </c>
      <c r="J39" s="434">
        <f>IF('NJFAP Application'!F37/CHOOSE('NJFAP Application'!I29,'do not print- fpl table'!G7,'do not print- fpl table'!G8,'do not print- fpl table'!G9,'do not print- fpl table'!G10,'do not print- fpl table'!G11,'do not print- fpl table'!G12,'do not print- fpl table'!G13)&gt;X40,"Denied",ROUNDUP('NJFAP Application'!F37/CHOOSE('NJFAP Application'!I29,'do not print- fpl table'!G7,'do not print- fpl table'!G8,'do not print- fpl table'!G9,'do not print- fpl table'!G10,'do not print- fpl table'!G11,'do not print- fpl table'!G12,'do not print- fpl table'!G13)*100,0))</f>
        <v>0</v>
      </c>
      <c r="K39" s="434"/>
      <c r="L39" s="135"/>
      <c r="M39" s="132"/>
      <c r="N39" s="132"/>
      <c r="O39" s="132"/>
      <c r="P39" s="99"/>
      <c r="Q39" s="5" t="s">
        <v>286</v>
      </c>
    </row>
    <row r="40" spans="1:24" ht="32.25" customHeight="1" x14ac:dyDescent="0.2">
      <c r="A40" s="83"/>
      <c r="I40" s="137"/>
      <c r="J40" s="433"/>
      <c r="K40" s="433"/>
      <c r="L40" s="138"/>
      <c r="M40" s="139"/>
      <c r="N40" s="140"/>
      <c r="O40" s="140"/>
      <c r="P40" s="86"/>
      <c r="Q40" s="431" t="s">
        <v>287</v>
      </c>
      <c r="R40" s="432"/>
      <c r="S40" s="432"/>
      <c r="T40" s="432"/>
      <c r="U40" s="432"/>
      <c r="V40" s="141">
        <v>4</v>
      </c>
      <c r="X40" s="5">
        <f>IF(AND(V40&gt;2.5,V40&lt;&gt;""),V40,2.5)</f>
        <v>4</v>
      </c>
    </row>
    <row r="41" spans="1:24" ht="9.75" customHeight="1" x14ac:dyDescent="0.2">
      <c r="A41" s="107"/>
      <c r="B41" s="108"/>
      <c r="C41" s="108"/>
      <c r="D41" s="108"/>
      <c r="E41" s="108"/>
      <c r="F41" s="108"/>
      <c r="G41" s="108"/>
      <c r="H41" s="108"/>
      <c r="I41" s="108"/>
      <c r="J41" s="108"/>
      <c r="K41" s="108"/>
      <c r="L41" s="108"/>
      <c r="M41" s="108"/>
      <c r="N41" s="108"/>
      <c r="O41" s="108"/>
      <c r="P41" s="109"/>
    </row>
    <row r="42" spans="1:24" ht="24.75" customHeight="1" x14ac:dyDescent="0.2">
      <c r="A42" s="447" t="s">
        <v>87</v>
      </c>
      <c r="B42" s="448"/>
      <c r="C42" s="448"/>
      <c r="D42" s="448"/>
      <c r="E42" s="448"/>
      <c r="F42" s="448"/>
      <c r="G42" s="448"/>
      <c r="H42" s="448"/>
      <c r="I42" s="448"/>
      <c r="J42" s="448"/>
      <c r="K42" s="448"/>
      <c r="L42" s="448"/>
      <c r="M42" s="448"/>
      <c r="N42" s="448"/>
      <c r="O42" s="448"/>
      <c r="P42" s="449"/>
    </row>
    <row r="43" spans="1:24" ht="38.25" customHeight="1" x14ac:dyDescent="0.2">
      <c r="A43" s="469" t="s">
        <v>88</v>
      </c>
      <c r="B43" s="470"/>
      <c r="C43" s="470"/>
      <c r="D43" s="470"/>
      <c r="E43" s="470"/>
      <c r="F43" s="470"/>
      <c r="G43" s="470"/>
      <c r="H43" s="470"/>
      <c r="I43" s="470"/>
      <c r="J43" s="470"/>
      <c r="K43" s="470"/>
      <c r="L43" s="470"/>
      <c r="M43" s="470"/>
      <c r="N43" s="470"/>
      <c r="O43" s="470"/>
      <c r="P43" s="471"/>
    </row>
    <row r="44" spans="1:24" ht="43.5" customHeight="1" x14ac:dyDescent="0.2">
      <c r="A44" s="466" t="s">
        <v>89</v>
      </c>
      <c r="B44" s="467"/>
      <c r="C44" s="467"/>
      <c r="D44" s="467"/>
      <c r="E44" s="467"/>
      <c r="F44" s="467"/>
      <c r="G44" s="467"/>
      <c r="H44" s="467"/>
      <c r="I44" s="467"/>
      <c r="J44" s="467"/>
      <c r="K44" s="467"/>
      <c r="L44" s="467"/>
      <c r="M44" s="467"/>
      <c r="N44" s="467"/>
      <c r="O44" s="467"/>
      <c r="P44" s="468"/>
    </row>
    <row r="45" spans="1:24" ht="42.75" customHeight="1" x14ac:dyDescent="0.2">
      <c r="A45" s="466" t="s">
        <v>90</v>
      </c>
      <c r="B45" s="467"/>
      <c r="C45" s="467"/>
      <c r="D45" s="467"/>
      <c r="E45" s="467"/>
      <c r="F45" s="467"/>
      <c r="G45" s="467"/>
      <c r="H45" s="467"/>
      <c r="I45" s="467"/>
      <c r="J45" s="467"/>
      <c r="K45" s="467"/>
      <c r="L45" s="467"/>
      <c r="M45" s="467"/>
      <c r="N45" s="467"/>
      <c r="O45" s="467"/>
      <c r="P45" s="468"/>
    </row>
    <row r="46" spans="1:24" ht="44.25" customHeight="1" x14ac:dyDescent="0.2">
      <c r="A46" s="466" t="s">
        <v>91</v>
      </c>
      <c r="B46" s="467"/>
      <c r="C46" s="467"/>
      <c r="D46" s="467"/>
      <c r="E46" s="467"/>
      <c r="F46" s="467"/>
      <c r="G46" s="467"/>
      <c r="H46" s="467"/>
      <c r="I46" s="467"/>
      <c r="J46" s="467"/>
      <c r="K46" s="467"/>
      <c r="L46" s="467"/>
      <c r="M46" s="467"/>
      <c r="N46" s="467"/>
      <c r="O46" s="467"/>
      <c r="P46" s="468"/>
    </row>
    <row r="47" spans="1:24" ht="41.25" customHeight="1" thickBot="1" x14ac:dyDescent="0.25">
      <c r="A47" s="463" t="s">
        <v>92</v>
      </c>
      <c r="B47" s="464"/>
      <c r="C47" s="464"/>
      <c r="D47" s="464"/>
      <c r="E47" s="464"/>
      <c r="F47" s="464"/>
      <c r="G47" s="464"/>
      <c r="H47" s="464"/>
      <c r="I47" s="464"/>
      <c r="J47" s="464"/>
      <c r="K47" s="464"/>
      <c r="L47" s="464"/>
      <c r="M47" s="464"/>
      <c r="N47" s="464"/>
      <c r="O47" s="464"/>
      <c r="P47" s="465"/>
    </row>
    <row r="48" spans="1:24" ht="16.5" customHeight="1" x14ac:dyDescent="0.2">
      <c r="A48" s="442" t="s">
        <v>388</v>
      </c>
      <c r="B48" s="443"/>
      <c r="C48" s="443"/>
      <c r="D48" s="443"/>
      <c r="E48" s="443"/>
      <c r="F48" s="443"/>
      <c r="G48" s="443"/>
      <c r="H48" s="443"/>
      <c r="I48" s="443"/>
      <c r="J48" s="443"/>
      <c r="K48" s="443"/>
      <c r="L48" s="443"/>
      <c r="M48" s="443"/>
      <c r="N48" s="443"/>
      <c r="O48" s="443"/>
      <c r="P48" s="444"/>
    </row>
    <row r="49" spans="1:16" ht="16.5" customHeight="1" thickBot="1" x14ac:dyDescent="0.25">
      <c r="A49" s="460" t="s">
        <v>93</v>
      </c>
      <c r="B49" s="461"/>
      <c r="C49" s="461"/>
      <c r="D49" s="461"/>
      <c r="E49" s="461"/>
      <c r="F49" s="461"/>
      <c r="G49" s="461"/>
      <c r="H49" s="461"/>
      <c r="I49" s="461"/>
      <c r="J49" s="461"/>
      <c r="K49" s="461"/>
      <c r="L49" s="461"/>
      <c r="M49" s="461"/>
      <c r="N49" s="461"/>
      <c r="O49" s="461"/>
      <c r="P49" s="462"/>
    </row>
    <row r="50" spans="1:16" ht="39.950000000000003" customHeight="1" x14ac:dyDescent="0.2">
      <c r="A50" s="445" t="str">
        <f>IF('Client Information'!B14&gt;0,'Client Information'!B14,"")</f>
        <v/>
      </c>
      <c r="B50" s="446"/>
      <c r="C50" s="446"/>
      <c r="D50" s="446"/>
      <c r="E50" s="446"/>
      <c r="F50" s="446"/>
      <c r="G50" s="446"/>
      <c r="J50" s="472"/>
      <c r="K50" s="472"/>
      <c r="L50" s="472"/>
      <c r="M50" s="472"/>
      <c r="N50" s="472"/>
      <c r="O50" s="142" t="str">
        <f>IF('Client Information'!B8="","",'Client Information'!B8)</f>
        <v/>
      </c>
      <c r="P50" s="143"/>
    </row>
    <row r="51" spans="1:16" x14ac:dyDescent="0.2">
      <c r="A51" s="144" t="s">
        <v>94</v>
      </c>
      <c r="B51" s="145"/>
      <c r="C51" s="145"/>
      <c r="D51" s="145"/>
      <c r="E51" s="145"/>
      <c r="F51" s="145"/>
      <c r="G51" s="145"/>
      <c r="J51" s="146" t="s">
        <v>95</v>
      </c>
      <c r="L51" s="147"/>
      <c r="M51" s="147"/>
      <c r="N51" s="147"/>
      <c r="O51" s="147"/>
      <c r="P51" s="86"/>
    </row>
    <row r="52" spans="1:16" ht="39.950000000000003" customHeight="1" x14ac:dyDescent="0.2">
      <c r="A52" s="456" t="str">
        <f>IF('Client Information'!B5&gt;0,'Client Information'!B5,"")</f>
        <v/>
      </c>
      <c r="B52" s="457"/>
      <c r="C52" s="457"/>
      <c r="D52" s="457"/>
      <c r="E52" s="457"/>
      <c r="F52" s="457"/>
      <c r="G52" s="457"/>
      <c r="J52" s="360"/>
      <c r="K52" s="360"/>
      <c r="L52" s="360"/>
      <c r="M52" s="360"/>
      <c r="N52" s="360"/>
      <c r="O52" s="142" t="str">
        <f>IF('Client Information'!B8="","",'Client Information'!B8)</f>
        <v/>
      </c>
      <c r="P52" s="86"/>
    </row>
    <row r="53" spans="1:16" x14ac:dyDescent="0.2">
      <c r="A53" s="144" t="s">
        <v>96</v>
      </c>
      <c r="B53" s="145"/>
      <c r="C53" s="145"/>
      <c r="D53" s="145"/>
      <c r="E53" s="145"/>
      <c r="F53" s="145"/>
      <c r="G53" s="145"/>
      <c r="J53" s="146" t="s">
        <v>97</v>
      </c>
      <c r="L53" s="147"/>
      <c r="M53" s="147"/>
      <c r="N53" s="147"/>
      <c r="O53" s="147"/>
      <c r="P53" s="148"/>
    </row>
    <row r="54" spans="1:16" ht="39.950000000000003" customHeight="1" x14ac:dyDescent="0.2">
      <c r="A54" s="458" t="str">
        <f>IF('Client Information'!B6&gt;0,'Client Information'!B6,"")</f>
        <v>National Jewish Health</v>
      </c>
      <c r="B54" s="459"/>
      <c r="C54" s="459"/>
      <c r="D54" s="459"/>
      <c r="E54" s="459"/>
      <c r="F54" s="459"/>
      <c r="G54" s="459"/>
      <c r="J54" s="473" t="str">
        <f>IF('Client Information'!B7="","",'Client Information'!B7)</f>
        <v>303-398-1065</v>
      </c>
      <c r="K54" s="473"/>
      <c r="L54" s="473"/>
      <c r="M54" s="473"/>
      <c r="N54" s="473"/>
      <c r="O54" s="473"/>
      <c r="P54" s="474"/>
    </row>
    <row r="55" spans="1:16" x14ac:dyDescent="0.2">
      <c r="A55" s="149" t="s">
        <v>98</v>
      </c>
      <c r="B55" s="145"/>
      <c r="C55" s="145"/>
      <c r="D55" s="145"/>
      <c r="E55" s="145"/>
      <c r="F55" s="145"/>
      <c r="G55" s="150"/>
      <c r="J55" s="151" t="s">
        <v>99</v>
      </c>
      <c r="L55" s="147"/>
      <c r="M55" s="147"/>
      <c r="N55" s="147"/>
      <c r="O55" s="147"/>
      <c r="P55" s="86"/>
    </row>
    <row r="56" spans="1:16" ht="14.25" customHeight="1" x14ac:dyDescent="0.2">
      <c r="A56" s="152"/>
      <c r="B56" s="150"/>
      <c r="C56" s="150"/>
      <c r="D56" s="150"/>
      <c r="E56" s="150"/>
      <c r="F56" s="150"/>
      <c r="G56" s="150"/>
      <c r="K56" s="146"/>
      <c r="L56" s="146"/>
      <c r="M56" s="146"/>
      <c r="N56" s="454"/>
      <c r="O56" s="454"/>
      <c r="P56" s="455"/>
    </row>
    <row r="57" spans="1:16" ht="13.5" customHeight="1" thickBot="1" x14ac:dyDescent="0.25">
      <c r="A57" s="153" t="s">
        <v>433</v>
      </c>
      <c r="B57" s="154"/>
      <c r="C57" s="154"/>
      <c r="D57" s="154"/>
      <c r="E57" s="154"/>
      <c r="F57" s="154"/>
      <c r="G57" s="154"/>
      <c r="H57" s="154"/>
      <c r="I57" s="154"/>
      <c r="J57" s="154"/>
      <c r="K57" s="154"/>
      <c r="L57" s="154"/>
      <c r="M57" s="154"/>
      <c r="N57" s="347"/>
      <c r="O57" s="347"/>
      <c r="P57" s="348"/>
    </row>
    <row r="58" spans="1:16" x14ac:dyDescent="0.2">
      <c r="A58" s="478" t="s">
        <v>389</v>
      </c>
      <c r="B58" s="479"/>
      <c r="C58" s="479"/>
      <c r="D58" s="479"/>
      <c r="E58" s="479"/>
      <c r="F58" s="479"/>
      <c r="G58" s="479"/>
      <c r="H58" s="479"/>
      <c r="I58" s="479"/>
      <c r="J58" s="479"/>
      <c r="K58" s="479"/>
      <c r="L58" s="479"/>
      <c r="M58" s="479"/>
      <c r="N58" s="479"/>
      <c r="O58" s="479"/>
      <c r="P58" s="480"/>
    </row>
    <row r="59" spans="1:16" ht="14.45" customHeight="1" x14ac:dyDescent="0.2">
      <c r="A59" s="481"/>
      <c r="B59" s="476"/>
      <c r="C59" s="476"/>
      <c r="D59" s="476"/>
      <c r="E59" s="476"/>
      <c r="F59" s="476"/>
      <c r="G59" s="476"/>
      <c r="H59" s="476"/>
      <c r="I59" s="476"/>
      <c r="J59" s="476"/>
      <c r="K59" s="476"/>
      <c r="L59" s="476"/>
      <c r="M59" s="476"/>
      <c r="N59" s="476"/>
      <c r="O59" s="476"/>
      <c r="P59" s="477"/>
    </row>
    <row r="60" spans="1:16" x14ac:dyDescent="0.2">
      <c r="A60" s="481"/>
      <c r="B60" s="476"/>
      <c r="C60" s="476"/>
      <c r="D60" s="476"/>
      <c r="E60" s="476"/>
      <c r="F60" s="476"/>
      <c r="G60" s="476"/>
      <c r="H60" s="476"/>
      <c r="I60" s="476"/>
      <c r="J60" s="476"/>
      <c r="K60" s="476"/>
      <c r="L60" s="476"/>
      <c r="M60" s="476"/>
      <c r="N60" s="476"/>
      <c r="O60" s="476"/>
      <c r="P60" s="477"/>
    </row>
    <row r="61" spans="1:16" x14ac:dyDescent="0.2">
      <c r="A61" s="481"/>
      <c r="B61" s="476"/>
      <c r="C61" s="476"/>
      <c r="D61" s="476"/>
      <c r="E61" s="476"/>
      <c r="F61" s="476"/>
      <c r="G61" s="476"/>
      <c r="H61" s="476"/>
      <c r="I61" s="476"/>
      <c r="J61" s="476"/>
      <c r="K61" s="476"/>
      <c r="L61" s="476"/>
      <c r="M61" s="476"/>
      <c r="N61" s="476"/>
      <c r="O61" s="476"/>
      <c r="P61" s="477"/>
    </row>
    <row r="62" spans="1:16" x14ac:dyDescent="0.2">
      <c r="A62" s="475"/>
      <c r="B62" s="476"/>
      <c r="C62" s="476"/>
      <c r="D62" s="476"/>
      <c r="E62" s="476"/>
      <c r="F62" s="476"/>
      <c r="G62" s="476"/>
      <c r="H62" s="476"/>
      <c r="I62" s="476"/>
      <c r="J62" s="476"/>
      <c r="K62" s="476"/>
      <c r="L62" s="476"/>
      <c r="M62" s="476"/>
      <c r="N62" s="476"/>
      <c r="O62" s="476"/>
      <c r="P62" s="477"/>
    </row>
    <row r="63" spans="1:16" x14ac:dyDescent="0.2">
      <c r="A63" s="475"/>
      <c r="B63" s="476"/>
      <c r="C63" s="476"/>
      <c r="D63" s="476"/>
      <c r="E63" s="476"/>
      <c r="F63" s="476"/>
      <c r="G63" s="476"/>
      <c r="H63" s="476"/>
      <c r="I63" s="476"/>
      <c r="J63" s="476"/>
      <c r="K63" s="476"/>
      <c r="L63" s="476"/>
      <c r="M63" s="476"/>
      <c r="N63" s="476"/>
      <c r="O63" s="476"/>
      <c r="P63" s="477"/>
    </row>
    <row r="64" spans="1:16" x14ac:dyDescent="0.2">
      <c r="A64" s="475"/>
      <c r="B64" s="476"/>
      <c r="C64" s="476"/>
      <c r="D64" s="476"/>
      <c r="E64" s="476"/>
      <c r="F64" s="476"/>
      <c r="G64" s="476"/>
      <c r="H64" s="476"/>
      <c r="I64" s="476"/>
      <c r="J64" s="476"/>
      <c r="K64" s="476"/>
      <c r="L64" s="476"/>
      <c r="M64" s="476"/>
      <c r="N64" s="476"/>
      <c r="O64" s="476"/>
      <c r="P64" s="477"/>
    </row>
    <row r="65" spans="1:16" x14ac:dyDescent="0.2">
      <c r="A65" s="475"/>
      <c r="B65" s="476"/>
      <c r="C65" s="476"/>
      <c r="D65" s="476"/>
      <c r="E65" s="476"/>
      <c r="F65" s="476"/>
      <c r="G65" s="476"/>
      <c r="H65" s="476"/>
      <c r="I65" s="476"/>
      <c r="J65" s="476"/>
      <c r="K65" s="476"/>
      <c r="L65" s="476"/>
      <c r="M65" s="476"/>
      <c r="N65" s="476"/>
      <c r="O65" s="476"/>
      <c r="P65" s="477"/>
    </row>
    <row r="66" spans="1:16" x14ac:dyDescent="0.2">
      <c r="A66" s="475"/>
      <c r="B66" s="476"/>
      <c r="C66" s="476"/>
      <c r="D66" s="476"/>
      <c r="E66" s="476"/>
      <c r="F66" s="476"/>
      <c r="G66" s="476"/>
      <c r="H66" s="476"/>
      <c r="I66" s="476"/>
      <c r="J66" s="476"/>
      <c r="K66" s="476"/>
      <c r="L66" s="476"/>
      <c r="M66" s="476"/>
      <c r="N66" s="476"/>
      <c r="O66" s="476"/>
      <c r="P66" s="477"/>
    </row>
    <row r="67" spans="1:16" x14ac:dyDescent="0.2">
      <c r="A67" s="475"/>
      <c r="B67" s="476"/>
      <c r="C67" s="476"/>
      <c r="D67" s="476"/>
      <c r="E67" s="476"/>
      <c r="F67" s="476"/>
      <c r="G67" s="476"/>
      <c r="H67" s="476"/>
      <c r="I67" s="476"/>
      <c r="J67" s="476"/>
      <c r="K67" s="476"/>
      <c r="L67" s="476"/>
      <c r="M67" s="476"/>
      <c r="N67" s="476"/>
      <c r="O67" s="476"/>
      <c r="P67" s="477"/>
    </row>
    <row r="68" spans="1:16" x14ac:dyDescent="0.2">
      <c r="A68" s="475"/>
      <c r="B68" s="476"/>
      <c r="C68" s="476"/>
      <c r="D68" s="476"/>
      <c r="E68" s="476"/>
      <c r="F68" s="476"/>
      <c r="G68" s="476"/>
      <c r="H68" s="476"/>
      <c r="I68" s="476"/>
      <c r="J68" s="476"/>
      <c r="K68" s="476"/>
      <c r="L68" s="476"/>
      <c r="M68" s="476"/>
      <c r="N68" s="476"/>
      <c r="O68" s="476"/>
      <c r="P68" s="477"/>
    </row>
    <row r="69" spans="1:16" x14ac:dyDescent="0.2">
      <c r="A69" s="475"/>
      <c r="B69" s="476"/>
      <c r="C69" s="476"/>
      <c r="D69" s="476"/>
      <c r="E69" s="476"/>
      <c r="F69" s="476"/>
      <c r="G69" s="476"/>
      <c r="H69" s="476"/>
      <c r="I69" s="476"/>
      <c r="J69" s="476"/>
      <c r="K69" s="476"/>
      <c r="L69" s="476"/>
      <c r="M69" s="476"/>
      <c r="N69" s="476"/>
      <c r="O69" s="476"/>
      <c r="P69" s="477"/>
    </row>
    <row r="70" spans="1:16" x14ac:dyDescent="0.2">
      <c r="A70" s="475"/>
      <c r="B70" s="476"/>
      <c r="C70" s="476"/>
      <c r="D70" s="476"/>
      <c r="E70" s="476"/>
      <c r="F70" s="476"/>
      <c r="G70" s="476"/>
      <c r="H70" s="476"/>
      <c r="I70" s="476"/>
      <c r="J70" s="476"/>
      <c r="K70" s="476"/>
      <c r="L70" s="476"/>
      <c r="M70" s="476"/>
      <c r="N70" s="476"/>
      <c r="O70" s="476"/>
      <c r="P70" s="477"/>
    </row>
    <row r="71" spans="1:16" x14ac:dyDescent="0.2">
      <c r="A71" s="475"/>
      <c r="B71" s="476"/>
      <c r="C71" s="476"/>
      <c r="D71" s="476"/>
      <c r="E71" s="476"/>
      <c r="F71" s="476"/>
      <c r="G71" s="476"/>
      <c r="H71" s="476"/>
      <c r="I71" s="476"/>
      <c r="J71" s="476"/>
      <c r="K71" s="476"/>
      <c r="L71" s="476"/>
      <c r="M71" s="476"/>
      <c r="N71" s="476"/>
      <c r="O71" s="476"/>
      <c r="P71" s="477"/>
    </row>
    <row r="72" spans="1:16" x14ac:dyDescent="0.2">
      <c r="A72" s="475"/>
      <c r="B72" s="476"/>
      <c r="C72" s="476"/>
      <c r="D72" s="476"/>
      <c r="E72" s="476"/>
      <c r="F72" s="476"/>
      <c r="G72" s="476"/>
      <c r="H72" s="476"/>
      <c r="I72" s="476"/>
      <c r="J72" s="476"/>
      <c r="K72" s="476"/>
      <c r="L72" s="476"/>
      <c r="M72" s="476"/>
      <c r="N72" s="476"/>
      <c r="O72" s="476"/>
      <c r="P72" s="477"/>
    </row>
    <row r="73" spans="1:16" x14ac:dyDescent="0.2">
      <c r="A73" s="475"/>
      <c r="B73" s="476"/>
      <c r="C73" s="476"/>
      <c r="D73" s="476"/>
      <c r="E73" s="476"/>
      <c r="F73" s="476"/>
      <c r="G73" s="476"/>
      <c r="H73" s="476"/>
      <c r="I73" s="476"/>
      <c r="J73" s="476"/>
      <c r="K73" s="476"/>
      <c r="L73" s="476"/>
      <c r="M73" s="476"/>
      <c r="N73" s="476"/>
      <c r="O73" s="476"/>
      <c r="P73" s="477"/>
    </row>
    <row r="74" spans="1:16" x14ac:dyDescent="0.2">
      <c r="A74" s="475"/>
      <c r="B74" s="476"/>
      <c r="C74" s="476"/>
      <c r="D74" s="476"/>
      <c r="E74" s="476"/>
      <c r="F74" s="476"/>
      <c r="G74" s="476"/>
      <c r="H74" s="476"/>
      <c r="I74" s="476"/>
      <c r="J74" s="476"/>
      <c r="K74" s="476"/>
      <c r="L74" s="476"/>
      <c r="M74" s="476"/>
      <c r="N74" s="476"/>
      <c r="O74" s="476"/>
      <c r="P74" s="477"/>
    </row>
    <row r="75" spans="1:16" x14ac:dyDescent="0.2">
      <c r="A75" s="475"/>
      <c r="B75" s="476"/>
      <c r="C75" s="476"/>
      <c r="D75" s="476"/>
      <c r="E75" s="476"/>
      <c r="F75" s="476"/>
      <c r="G75" s="476"/>
      <c r="H75" s="476"/>
      <c r="I75" s="476"/>
      <c r="J75" s="476"/>
      <c r="K75" s="476"/>
      <c r="L75" s="476"/>
      <c r="M75" s="476"/>
      <c r="N75" s="476"/>
      <c r="O75" s="476"/>
      <c r="P75" s="477"/>
    </row>
    <row r="76" spans="1:16" x14ac:dyDescent="0.2">
      <c r="A76" s="475"/>
      <c r="B76" s="476"/>
      <c r="C76" s="476"/>
      <c r="D76" s="476"/>
      <c r="E76" s="476"/>
      <c r="F76" s="476"/>
      <c r="G76" s="476"/>
      <c r="H76" s="476"/>
      <c r="I76" s="476"/>
      <c r="J76" s="476"/>
      <c r="K76" s="476"/>
      <c r="L76" s="476"/>
      <c r="M76" s="476"/>
      <c r="N76" s="476"/>
      <c r="O76" s="476"/>
      <c r="P76" s="477"/>
    </row>
    <row r="77" spans="1:16" x14ac:dyDescent="0.2">
      <c r="A77" s="475"/>
      <c r="B77" s="476"/>
      <c r="C77" s="476"/>
      <c r="D77" s="476"/>
      <c r="E77" s="476"/>
      <c r="F77" s="476"/>
      <c r="G77" s="476"/>
      <c r="H77" s="476"/>
      <c r="I77" s="476"/>
      <c r="J77" s="476"/>
      <c r="K77" s="476"/>
      <c r="L77" s="476"/>
      <c r="M77" s="476"/>
      <c r="N77" s="476"/>
      <c r="O77" s="476"/>
      <c r="P77" s="477"/>
    </row>
    <row r="78" spans="1:16" x14ac:dyDescent="0.2">
      <c r="A78" s="475"/>
      <c r="B78" s="476"/>
      <c r="C78" s="476"/>
      <c r="D78" s="476"/>
      <c r="E78" s="476"/>
      <c r="F78" s="476"/>
      <c r="G78" s="476"/>
      <c r="H78" s="476"/>
      <c r="I78" s="476"/>
      <c r="J78" s="476"/>
      <c r="K78" s="476"/>
      <c r="L78" s="476"/>
      <c r="M78" s="476"/>
      <c r="N78" s="476"/>
      <c r="O78" s="476"/>
      <c r="P78" s="477"/>
    </row>
    <row r="79" spans="1:16" ht="15.75" thickBot="1" x14ac:dyDescent="0.25">
      <c r="A79" s="482"/>
      <c r="B79" s="483"/>
      <c r="C79" s="483"/>
      <c r="D79" s="483"/>
      <c r="E79" s="483"/>
      <c r="F79" s="483"/>
      <c r="G79" s="483"/>
      <c r="H79" s="483"/>
      <c r="I79" s="483"/>
      <c r="J79" s="483"/>
      <c r="K79" s="483"/>
      <c r="L79" s="483"/>
      <c r="M79" s="483"/>
      <c r="N79" s="483"/>
      <c r="O79" s="483"/>
      <c r="P79" s="484"/>
    </row>
    <row r="80" spans="1:16" x14ac:dyDescent="0.2">
      <c r="A80" s="33"/>
      <c r="B80" s="33"/>
      <c r="C80" s="33"/>
      <c r="D80" s="33"/>
      <c r="E80" s="33"/>
      <c r="F80" s="33"/>
      <c r="G80" s="33"/>
      <c r="H80" s="33"/>
      <c r="I80" s="33"/>
      <c r="J80" s="33"/>
      <c r="K80" s="33"/>
      <c r="L80" s="33"/>
      <c r="M80" s="33"/>
      <c r="N80" s="33"/>
      <c r="O80" s="33"/>
      <c r="P80" s="33"/>
    </row>
    <row r="81" spans="1:16" x14ac:dyDescent="0.2">
      <c r="A81" s="33"/>
      <c r="B81" s="33"/>
      <c r="C81" s="33"/>
      <c r="D81" s="33"/>
      <c r="E81" s="33"/>
      <c r="F81" s="33"/>
      <c r="G81" s="33"/>
      <c r="H81" s="33"/>
      <c r="I81" s="33"/>
      <c r="J81" s="33"/>
      <c r="K81" s="33"/>
      <c r="L81" s="33"/>
      <c r="M81" s="33"/>
      <c r="N81" s="33"/>
      <c r="O81" s="33"/>
      <c r="P81" s="33"/>
    </row>
    <row r="82" spans="1:16" x14ac:dyDescent="0.2">
      <c r="A82" s="33"/>
      <c r="B82" s="33"/>
      <c r="C82" s="33"/>
      <c r="D82" s="33"/>
      <c r="E82" s="33"/>
      <c r="F82" s="33"/>
      <c r="G82" s="33"/>
      <c r="H82" s="33"/>
      <c r="I82" s="33"/>
      <c r="J82" s="33"/>
      <c r="K82" s="33"/>
      <c r="L82" s="33"/>
      <c r="M82" s="33"/>
      <c r="N82" s="33"/>
      <c r="O82" s="33"/>
      <c r="P82" s="33"/>
    </row>
    <row r="83" spans="1:16" x14ac:dyDescent="0.2">
      <c r="A83" s="33"/>
      <c r="B83" s="33"/>
      <c r="C83" s="33"/>
      <c r="D83" s="33"/>
      <c r="E83" s="33"/>
      <c r="F83" s="33"/>
      <c r="G83" s="33"/>
      <c r="H83" s="33"/>
      <c r="I83" s="33"/>
      <c r="J83" s="33"/>
      <c r="K83" s="33"/>
      <c r="L83" s="33"/>
      <c r="M83" s="33"/>
      <c r="N83" s="33"/>
      <c r="O83" s="33"/>
      <c r="P83" s="33"/>
    </row>
    <row r="84" spans="1:16" x14ac:dyDescent="0.2">
      <c r="A84" s="33"/>
      <c r="B84" s="33"/>
      <c r="C84" s="33"/>
      <c r="D84" s="33"/>
      <c r="E84" s="33"/>
      <c r="F84" s="33"/>
      <c r="G84" s="33"/>
      <c r="H84" s="33"/>
      <c r="I84" s="33"/>
      <c r="J84" s="33"/>
      <c r="K84" s="33"/>
      <c r="L84" s="33"/>
      <c r="M84" s="33"/>
      <c r="N84" s="33"/>
      <c r="O84" s="33"/>
      <c r="P84" s="33"/>
    </row>
    <row r="85" spans="1:16" x14ac:dyDescent="0.2">
      <c r="A85" s="33"/>
      <c r="B85" s="33"/>
      <c r="C85" s="33"/>
      <c r="D85" s="33"/>
      <c r="E85" s="33"/>
      <c r="F85" s="33"/>
      <c r="G85" s="33"/>
      <c r="H85" s="33"/>
      <c r="I85" s="33"/>
      <c r="J85" s="33"/>
      <c r="K85" s="33"/>
      <c r="L85" s="33"/>
      <c r="M85" s="33"/>
      <c r="N85" s="33"/>
      <c r="O85" s="33"/>
      <c r="P85" s="33"/>
    </row>
    <row r="86" spans="1:16" x14ac:dyDescent="0.2">
      <c r="A86" s="33"/>
      <c r="B86" s="33"/>
      <c r="C86" s="33"/>
      <c r="D86" s="33"/>
      <c r="E86" s="33"/>
      <c r="F86" s="33"/>
      <c r="G86" s="33"/>
      <c r="H86" s="33"/>
      <c r="I86" s="33"/>
      <c r="J86" s="33"/>
      <c r="K86" s="33"/>
      <c r="L86" s="33"/>
      <c r="M86" s="33"/>
      <c r="N86" s="33"/>
      <c r="O86" s="33"/>
      <c r="P86" s="33"/>
    </row>
    <row r="87" spans="1:16" x14ac:dyDescent="0.2">
      <c r="A87" s="33"/>
      <c r="B87" s="33"/>
      <c r="C87" s="33"/>
      <c r="D87" s="33"/>
      <c r="E87" s="33"/>
      <c r="F87" s="33"/>
      <c r="G87" s="33"/>
      <c r="H87" s="33"/>
      <c r="I87" s="33"/>
      <c r="J87" s="33"/>
      <c r="K87" s="33"/>
      <c r="L87" s="33"/>
      <c r="M87" s="33"/>
      <c r="N87" s="33"/>
      <c r="O87" s="33"/>
      <c r="P87" s="33"/>
    </row>
    <row r="88" spans="1:16" x14ac:dyDescent="0.2">
      <c r="A88" s="33"/>
      <c r="B88" s="33"/>
      <c r="C88" s="33"/>
      <c r="D88" s="33"/>
      <c r="E88" s="33"/>
      <c r="F88" s="33"/>
      <c r="G88" s="33"/>
      <c r="H88" s="33"/>
      <c r="I88" s="33"/>
      <c r="J88" s="33"/>
      <c r="K88" s="33"/>
      <c r="L88" s="33"/>
      <c r="M88" s="33"/>
      <c r="N88" s="33"/>
      <c r="O88" s="33"/>
      <c r="P88" s="33"/>
    </row>
    <row r="89" spans="1:16" x14ac:dyDescent="0.2">
      <c r="A89" s="33"/>
      <c r="B89" s="33"/>
      <c r="C89" s="33"/>
      <c r="D89" s="33"/>
      <c r="E89" s="33"/>
      <c r="F89" s="33"/>
      <c r="G89" s="33"/>
      <c r="H89" s="33"/>
      <c r="I89" s="33"/>
      <c r="J89" s="33"/>
      <c r="K89" s="33"/>
      <c r="L89" s="33"/>
      <c r="M89" s="33"/>
      <c r="N89" s="33"/>
      <c r="O89" s="33"/>
      <c r="P89" s="33"/>
    </row>
    <row r="90" spans="1:16" x14ac:dyDescent="0.2">
      <c r="A90" s="33"/>
      <c r="B90" s="33"/>
      <c r="C90" s="33"/>
      <c r="D90" s="33"/>
      <c r="E90" s="33"/>
      <c r="F90" s="33"/>
      <c r="G90" s="33"/>
      <c r="H90" s="33"/>
      <c r="I90" s="33"/>
      <c r="J90" s="33"/>
      <c r="K90" s="33"/>
      <c r="L90" s="33"/>
      <c r="M90" s="33"/>
      <c r="N90" s="33"/>
      <c r="O90" s="33"/>
      <c r="P90" s="33"/>
    </row>
    <row r="91" spans="1:16" x14ac:dyDescent="0.2">
      <c r="A91" s="33"/>
      <c r="B91" s="33"/>
      <c r="C91" s="33"/>
      <c r="D91" s="33"/>
      <c r="E91" s="33"/>
      <c r="F91" s="33"/>
      <c r="G91" s="33"/>
      <c r="H91" s="33"/>
      <c r="I91" s="33"/>
      <c r="J91" s="33"/>
      <c r="K91" s="33"/>
      <c r="L91" s="33"/>
      <c r="M91" s="33"/>
      <c r="N91" s="33"/>
      <c r="O91" s="33"/>
      <c r="P91" s="33"/>
    </row>
    <row r="92" spans="1:16" x14ac:dyDescent="0.2">
      <c r="A92" s="33"/>
      <c r="B92" s="33"/>
      <c r="C92" s="33"/>
      <c r="D92" s="33"/>
      <c r="E92" s="33"/>
      <c r="F92" s="33"/>
      <c r="G92" s="33"/>
      <c r="H92" s="33"/>
      <c r="I92" s="33"/>
      <c r="J92" s="33"/>
      <c r="K92" s="33"/>
      <c r="L92" s="33"/>
      <c r="M92" s="33"/>
      <c r="N92" s="33"/>
      <c r="O92" s="33"/>
      <c r="P92" s="33"/>
    </row>
    <row r="93" spans="1:16" x14ac:dyDescent="0.2">
      <c r="A93" s="33"/>
      <c r="B93" s="33"/>
      <c r="C93" s="33"/>
      <c r="D93" s="33"/>
      <c r="E93" s="33"/>
      <c r="F93" s="33"/>
      <c r="G93" s="33"/>
      <c r="H93" s="33"/>
      <c r="I93" s="33"/>
      <c r="J93" s="33"/>
      <c r="K93" s="33"/>
      <c r="L93" s="33"/>
      <c r="M93" s="33"/>
      <c r="N93" s="33"/>
      <c r="O93" s="33"/>
      <c r="P93" s="33"/>
    </row>
    <row r="94" spans="1:16" x14ac:dyDescent="0.2">
      <c r="A94" s="33"/>
      <c r="B94" s="33"/>
      <c r="C94" s="33"/>
      <c r="D94" s="33"/>
      <c r="E94" s="33"/>
      <c r="F94" s="33"/>
      <c r="G94" s="33"/>
      <c r="H94" s="33"/>
      <c r="I94" s="33"/>
      <c r="J94" s="33"/>
      <c r="K94" s="33"/>
      <c r="L94" s="33"/>
      <c r="M94" s="33"/>
      <c r="N94" s="33"/>
      <c r="O94" s="33"/>
      <c r="P94" s="33"/>
    </row>
    <row r="95" spans="1:16" x14ac:dyDescent="0.2">
      <c r="A95" s="33"/>
      <c r="B95" s="33"/>
      <c r="C95" s="33"/>
      <c r="D95" s="33"/>
      <c r="E95" s="33"/>
      <c r="F95" s="33"/>
      <c r="G95" s="33"/>
      <c r="H95" s="33"/>
      <c r="I95" s="33"/>
      <c r="J95" s="33"/>
      <c r="K95" s="33"/>
      <c r="L95" s="33"/>
      <c r="M95" s="33"/>
      <c r="N95" s="33"/>
      <c r="O95" s="33"/>
      <c r="P95" s="33"/>
    </row>
    <row r="96" spans="1:16" x14ac:dyDescent="0.2">
      <c r="A96" s="33"/>
      <c r="B96" s="33"/>
      <c r="C96" s="33"/>
      <c r="D96" s="33"/>
      <c r="E96" s="33"/>
      <c r="F96" s="33"/>
      <c r="G96" s="33"/>
      <c r="H96" s="33"/>
      <c r="I96" s="33"/>
      <c r="J96" s="33"/>
      <c r="K96" s="33"/>
      <c r="L96" s="33"/>
      <c r="M96" s="33"/>
      <c r="N96" s="33"/>
      <c r="O96" s="33"/>
      <c r="P96" s="33"/>
    </row>
    <row r="97" spans="1:16" x14ac:dyDescent="0.2">
      <c r="A97" s="33"/>
      <c r="B97" s="33"/>
      <c r="C97" s="33"/>
      <c r="D97" s="33"/>
      <c r="E97" s="33"/>
      <c r="F97" s="33"/>
      <c r="G97" s="33"/>
      <c r="H97" s="33"/>
      <c r="I97" s="33"/>
      <c r="J97" s="33"/>
      <c r="K97" s="33"/>
      <c r="L97" s="33"/>
      <c r="M97" s="33"/>
      <c r="N97" s="33"/>
      <c r="O97" s="33"/>
      <c r="P97" s="33"/>
    </row>
    <row r="98" spans="1:16" x14ac:dyDescent="0.2">
      <c r="A98" s="33"/>
      <c r="B98" s="33"/>
      <c r="C98" s="33"/>
      <c r="D98" s="33"/>
      <c r="E98" s="33"/>
      <c r="F98" s="33"/>
      <c r="G98" s="33"/>
      <c r="H98" s="33"/>
      <c r="I98" s="33"/>
      <c r="J98" s="33"/>
      <c r="K98" s="33"/>
      <c r="L98" s="33"/>
      <c r="M98" s="33"/>
      <c r="N98" s="33"/>
      <c r="O98" s="33"/>
      <c r="P98" s="33"/>
    </row>
    <row r="99" spans="1:16" x14ac:dyDescent="0.2">
      <c r="A99" s="33"/>
      <c r="B99" s="33"/>
      <c r="C99" s="33"/>
      <c r="D99" s="33"/>
      <c r="E99" s="33"/>
      <c r="F99" s="33"/>
      <c r="G99" s="33"/>
      <c r="H99" s="33"/>
      <c r="I99" s="33"/>
      <c r="J99" s="33"/>
      <c r="K99" s="33"/>
      <c r="L99" s="33"/>
      <c r="M99" s="33"/>
      <c r="N99" s="33"/>
      <c r="O99" s="33"/>
      <c r="P99" s="33"/>
    </row>
    <row r="100" spans="1:16" x14ac:dyDescent="0.2">
      <c r="A100" s="33"/>
      <c r="B100" s="33"/>
      <c r="C100" s="33"/>
      <c r="D100" s="33"/>
      <c r="E100" s="33"/>
      <c r="F100" s="33"/>
      <c r="G100" s="33"/>
      <c r="H100" s="33"/>
      <c r="I100" s="33"/>
      <c r="J100" s="33"/>
      <c r="K100" s="33"/>
      <c r="L100" s="33"/>
      <c r="M100" s="33"/>
      <c r="N100" s="33"/>
      <c r="O100" s="33"/>
      <c r="P100" s="33"/>
    </row>
    <row r="101" spans="1:16" x14ac:dyDescent="0.2">
      <c r="A101" s="33"/>
      <c r="B101" s="33"/>
      <c r="C101" s="33"/>
      <c r="D101" s="33"/>
      <c r="E101" s="33"/>
      <c r="F101" s="33"/>
      <c r="G101" s="33"/>
      <c r="H101" s="33"/>
      <c r="I101" s="33"/>
      <c r="J101" s="33"/>
      <c r="K101" s="33"/>
      <c r="L101" s="33"/>
      <c r="M101" s="33"/>
      <c r="N101" s="33"/>
      <c r="O101" s="33"/>
      <c r="P101" s="33"/>
    </row>
    <row r="102" spans="1:16" x14ac:dyDescent="0.2">
      <c r="A102" s="33"/>
      <c r="B102" s="33"/>
      <c r="C102" s="33"/>
      <c r="D102" s="33"/>
      <c r="E102" s="33"/>
      <c r="F102" s="33"/>
      <c r="G102" s="33"/>
      <c r="H102" s="33"/>
      <c r="I102" s="33"/>
      <c r="J102" s="33"/>
      <c r="K102" s="33"/>
      <c r="L102" s="33"/>
      <c r="M102" s="33"/>
      <c r="N102" s="33"/>
      <c r="O102" s="33"/>
      <c r="P102" s="33"/>
    </row>
    <row r="103" spans="1:16" x14ac:dyDescent="0.2">
      <c r="A103" s="33"/>
      <c r="B103" s="33"/>
      <c r="C103" s="33"/>
      <c r="D103" s="33"/>
      <c r="E103" s="33"/>
      <c r="F103" s="33"/>
      <c r="G103" s="33"/>
      <c r="H103" s="33"/>
      <c r="I103" s="33"/>
      <c r="J103" s="33"/>
      <c r="K103" s="33"/>
      <c r="L103" s="33"/>
      <c r="M103" s="33"/>
      <c r="N103" s="33"/>
      <c r="O103" s="33"/>
      <c r="P103" s="33"/>
    </row>
    <row r="104" spans="1:16" x14ac:dyDescent="0.2">
      <c r="A104" s="33"/>
      <c r="B104" s="33"/>
      <c r="C104" s="33"/>
      <c r="D104" s="33"/>
      <c r="E104" s="33"/>
      <c r="F104" s="33"/>
      <c r="G104" s="33"/>
      <c r="H104" s="33"/>
      <c r="I104" s="33"/>
      <c r="J104" s="33"/>
      <c r="K104" s="33"/>
      <c r="L104" s="33"/>
      <c r="M104" s="33"/>
      <c r="N104" s="33"/>
      <c r="O104" s="33"/>
      <c r="P104" s="33"/>
    </row>
  </sheetData>
  <sheetProtection algorithmName="SHA-512" hashValue="qnLxNM8KPhXvnkba69qnxD6iiG687HdrCIcFMe/gg/LGB0mvo28ieESJnqKfF4l9L4TxerozSVoQlAsQRGCcqw==" saltValue="A92m+Ll79ET6n2s6Y4krdw==" spinCount="100000" sheet="1" objects="1" scenarios="1" selectLockedCells="1"/>
  <mergeCells count="76">
    <mergeCell ref="G8:H8"/>
    <mergeCell ref="E8:F8"/>
    <mergeCell ref="A79:P79"/>
    <mergeCell ref="A77:P77"/>
    <mergeCell ref="A78:P78"/>
    <mergeCell ref="A72:P72"/>
    <mergeCell ref="A73:P73"/>
    <mergeCell ref="A74:P74"/>
    <mergeCell ref="A75:P75"/>
    <mergeCell ref="A76:P76"/>
    <mergeCell ref="A67:P67"/>
    <mergeCell ref="A68:P68"/>
    <mergeCell ref="A69:P69"/>
    <mergeCell ref="A70:P70"/>
    <mergeCell ref="A71:P71"/>
    <mergeCell ref="A63:P63"/>
    <mergeCell ref="A64:P64"/>
    <mergeCell ref="A65:P65"/>
    <mergeCell ref="A66:P66"/>
    <mergeCell ref="A58:P58"/>
    <mergeCell ref="A59:P59"/>
    <mergeCell ref="A60:P60"/>
    <mergeCell ref="A61:P61"/>
    <mergeCell ref="A62:P62"/>
    <mergeCell ref="N56:P56"/>
    <mergeCell ref="N57:P57"/>
    <mergeCell ref="F34:O34"/>
    <mergeCell ref="F35:O35"/>
    <mergeCell ref="F36:O36"/>
    <mergeCell ref="F37:O37"/>
    <mergeCell ref="A52:G52"/>
    <mergeCell ref="A54:G54"/>
    <mergeCell ref="A49:P49"/>
    <mergeCell ref="A47:P47"/>
    <mergeCell ref="A46:P46"/>
    <mergeCell ref="A45:P45"/>
    <mergeCell ref="A44:P44"/>
    <mergeCell ref="A43:P43"/>
    <mergeCell ref="J50:N50"/>
    <mergeCell ref="J54:P54"/>
    <mergeCell ref="A6:B6"/>
    <mergeCell ref="A48:P48"/>
    <mergeCell ref="A50:G50"/>
    <mergeCell ref="A42:P42"/>
    <mergeCell ref="M23:O23"/>
    <mergeCell ref="M25:O25"/>
    <mergeCell ref="C6:D6"/>
    <mergeCell ref="N8:O8"/>
    <mergeCell ref="C8:D8"/>
    <mergeCell ref="G23:J23"/>
    <mergeCell ref="G25:J25"/>
    <mergeCell ref="A20:E20"/>
    <mergeCell ref="B21:D21"/>
    <mergeCell ref="B22:D22"/>
    <mergeCell ref="B11:C11"/>
    <mergeCell ref="B12:C12"/>
    <mergeCell ref="B13:C13"/>
    <mergeCell ref="B14:C14"/>
    <mergeCell ref="B15:C15"/>
    <mergeCell ref="F20:K20"/>
    <mergeCell ref="G21:J21"/>
    <mergeCell ref="L20:P20"/>
    <mergeCell ref="B16:C16"/>
    <mergeCell ref="B17:C17"/>
    <mergeCell ref="M21:O21"/>
    <mergeCell ref="M22:O22"/>
    <mergeCell ref="G22:J22"/>
    <mergeCell ref="H30:N30"/>
    <mergeCell ref="B23:D23"/>
    <mergeCell ref="Q40:U40"/>
    <mergeCell ref="J52:N52"/>
    <mergeCell ref="J40:K40"/>
    <mergeCell ref="J39:K39"/>
    <mergeCell ref="H32:N32"/>
    <mergeCell ref="M29:N29"/>
    <mergeCell ref="J27:L27"/>
  </mergeCells>
  <printOptions horizontalCentered="1"/>
  <pageMargins left="0.3" right="0.3" top="0.3" bottom="0.3" header="0.3" footer="0.3"/>
  <pageSetup scale="74" fitToHeight="0" orientation="landscape" r:id="rId1"/>
  <rowBreaks count="1" manualBreakCount="1">
    <brk id="41" max="15" man="1"/>
  </rowBreaks>
  <ignoredErrors>
    <ignoredError sqref="A11:A17" numberStoredAsText="1"/>
    <ignoredError sqref="G35:O35 G37:O37 G36:O36" evalError="1"/>
  </ignoredErrors>
  <drawing r:id="rId2"/>
  <extLst>
    <ext xmlns:x14="http://schemas.microsoft.com/office/spreadsheetml/2009/9/main" uri="{CCE6A557-97BC-4b89-ADB6-D9C93CAAB3DF}">
      <x14:dataValidations xmlns:xm="http://schemas.microsoft.com/office/excel/2006/main" xWindow="451" yWindow="629" count="2">
        <x14:dataValidation type="list" allowBlank="1" showInputMessage="1" showErrorMessage="1" xr:uid="{00000000-0002-0000-0600-000000000000}">
          <x14:formula1>
            <xm:f>'do not print- fpl table'!$E$7:$E$8</xm:f>
          </x14:formula1>
          <xm:sqref>E36</xm:sqref>
        </x14:dataValidation>
        <x14:dataValidation type="list" allowBlank="1" showInputMessage="1" showErrorMessage="1" xr:uid="{00000000-0002-0000-0600-000001000000}">
          <x14:formula1>
            <xm:f>'do not print- fpl table'!$J$4:$J$13</xm:f>
          </x14:formula1>
          <xm:sqref>M40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M20"/>
  <sheetViews>
    <sheetView showGridLines="0" zoomScaleNormal="100" workbookViewId="0">
      <selection activeCell="G3" sqref="G3"/>
    </sheetView>
  </sheetViews>
  <sheetFormatPr defaultColWidth="9.140625" defaultRowHeight="14.25" x14ac:dyDescent="0.2"/>
  <cols>
    <col min="1" max="1" width="8.85546875" style="251" customWidth="1"/>
    <col min="2" max="2" width="7.140625" style="251" customWidth="1"/>
    <col min="3" max="3" width="6.85546875" style="251" customWidth="1"/>
    <col min="4" max="4" width="7.140625" style="251" customWidth="1"/>
    <col min="5" max="5" width="4.85546875" style="251" customWidth="1"/>
    <col min="6" max="6" width="9.7109375" style="251" customWidth="1"/>
    <col min="7" max="7" width="11.42578125" style="251" customWidth="1"/>
    <col min="8" max="8" width="2.28515625" style="251" customWidth="1"/>
    <col min="9" max="9" width="6.5703125" style="251" customWidth="1"/>
    <col min="10" max="10" width="9.140625" style="251"/>
    <col min="11" max="11" width="13.140625" style="251" customWidth="1"/>
    <col min="12" max="12" width="4.85546875" style="251" customWidth="1"/>
    <col min="13" max="13" width="13.5703125" style="251" bestFit="1" customWidth="1"/>
    <col min="14" max="14" width="2.140625" style="251" customWidth="1"/>
    <col min="15" max="16" width="9.140625" style="251"/>
    <col min="17" max="17" width="9.140625" style="251" customWidth="1"/>
    <col min="18" max="16384" width="9.140625" style="251"/>
  </cols>
  <sheetData>
    <row r="1" spans="1:13" ht="15" thickBot="1" x14ac:dyDescent="0.25"/>
    <row r="2" spans="1:13" ht="22.5" customHeight="1" x14ac:dyDescent="0.25">
      <c r="B2" s="252"/>
      <c r="C2" s="253"/>
      <c r="D2" s="253"/>
      <c r="E2" s="253"/>
      <c r="F2" s="490" t="s">
        <v>403</v>
      </c>
      <c r="G2" s="491"/>
      <c r="I2" s="492" t="s">
        <v>297</v>
      </c>
      <c r="J2" s="493"/>
      <c r="K2" s="493"/>
      <c r="L2" s="493"/>
      <c r="M2" s="494"/>
    </row>
    <row r="3" spans="1:13" ht="15" x14ac:dyDescent="0.25">
      <c r="B3" s="254"/>
      <c r="C3" s="255"/>
      <c r="D3" s="255"/>
      <c r="E3" s="255"/>
      <c r="F3" s="322" t="s">
        <v>410</v>
      </c>
      <c r="G3" s="323"/>
      <c r="I3" s="495" t="s">
        <v>298</v>
      </c>
      <c r="J3" s="496"/>
      <c r="K3" s="496"/>
      <c r="L3" s="496"/>
      <c r="M3" s="497"/>
    </row>
    <row r="4" spans="1:13" x14ac:dyDescent="0.2">
      <c r="B4" s="256"/>
      <c r="G4" s="257"/>
      <c r="I4" s="498" t="s">
        <v>302</v>
      </c>
      <c r="J4" s="499"/>
      <c r="K4" s="499"/>
      <c r="L4" s="499"/>
      <c r="M4" s="500"/>
    </row>
    <row r="5" spans="1:13" x14ac:dyDescent="0.2">
      <c r="B5" s="256" t="s">
        <v>108</v>
      </c>
      <c r="C5" s="485" t="str">
        <f>CONCATENATE('Client Information'!B14," ",'Client Information'!B13)</f>
        <v xml:space="preserve"> </v>
      </c>
      <c r="D5" s="485"/>
      <c r="E5" s="485"/>
      <c r="F5" s="485"/>
      <c r="G5" s="486"/>
      <c r="I5" s="256" t="s">
        <v>108</v>
      </c>
      <c r="J5" s="501" t="str">
        <f>IF(COUNTBLANK('NJFAP Application'!O12)=0,'Client Information'!B42,IF(COUNTBLANK('NJFAP Application'!O13)=0,'Client Information'!B65,IF(COUNTBLANK('NJFAP Application'!O14)=0,'Client Information'!B88,IF(COUNTBLANK('NJFAP Application'!O15)=0,'Client Information'!B111,IF(COUNTBLANK('NJFAP Application'!O16)=0,'Client Information'!B134,IF(COUNTBLANK('NJFAP Application'!O17)=0,'Client Information'!B157,""))))))</f>
        <v/>
      </c>
      <c r="K5" s="485"/>
      <c r="L5" s="251" t="s">
        <v>111</v>
      </c>
      <c r="M5" s="258" t="str">
        <f>IF(COUNTBLANK('NJFAP Application'!O12)=0,"XXX-XX-"&amp;RIGHT('Client Information'!B46,4),IF(COUNTBLANK('NJFAP Application'!O13)=0,"XXX-XX-"&amp;RIGHT('Client Information'!B69,4),IF(COUNTBLANK('NJFAP Application'!O14)=0,"XXX-XX-"&amp;RIGHT('Client Information'!B92,4),IF(COUNTBLANK('NJFAP Application'!O15)=0,"XXX-XX-"&amp;RIGHT('Client Information'!B115,4),IF(COUNTBLANK('NJFAP Application'!O16)=0,"XXX-XX-"&amp;RIGHT('Client Information'!B138,4),IF(COUNTBLANK('NJFAP Application'!O17)=0,"XXX-XX-"&amp;RIGHT('Client Information'!B161,4),""))))))</f>
        <v/>
      </c>
    </row>
    <row r="6" spans="1:13" ht="15" customHeight="1" x14ac:dyDescent="0.2">
      <c r="B6" s="259" t="s">
        <v>306</v>
      </c>
      <c r="C6" s="504">
        <f>IF(AND('NJFAP Application'!J39&lt;=40,'NJFAP Application'!O4="Yes"),CONCATENATE(ROUND('NJFAP Application'!J39,0)," H"),'NJFAP Application'!J39)</f>
        <v>0</v>
      </c>
      <c r="D6" s="504"/>
      <c r="E6" s="251" t="s">
        <v>109</v>
      </c>
      <c r="G6" s="260" t="s">
        <v>404</v>
      </c>
      <c r="I6" s="256" t="s">
        <v>108</v>
      </c>
      <c r="J6" s="485" t="str">
        <f>IF(COUNTBLANK('NJFAP Application'!O12:O13)=0,'Client Information'!B65,IF(COUNTBLANK('NJFAP Application'!O12:O14)=1,'Client Information'!B88,IF(COUNTBLANK('NJFAP Application'!O12:O15)=2,'Client Information'!B111,IF(COUNTBLANK('NJFAP Application'!O12:O16)=3,'Client Information'!B134,IF(COUNTBLANK('NJFAP Application'!O12:O17)=4,'Client Information'!B157,"")))))</f>
        <v/>
      </c>
      <c r="K6" s="485"/>
      <c r="L6" s="251" t="s">
        <v>111</v>
      </c>
      <c r="M6" s="258" t="str">
        <f>IF(COUNTBLANK('NJFAP Application'!O12:O13)=0,"XXX-XX-"&amp;RIGHT('Client Information'!B69,4),IF(COUNTBLANK('NJFAP Application'!O12:O14)=1,"XXX-XX-"&amp;RIGHT('Client Information'!B92,4),IF(COUNTBLANK('NJFAP Application'!O12:O15)=2,"XXX-XX-"&amp;RIGHT('Client Information'!B115,4),IF(COUNTBLANK('NJFAP Application'!O12:O16)=3,"XXX-XX-"&amp;RIGHT('Client Information'!B138,4),IF(COUNTBLANK('NJFAP Application'!O12:O17)=4,"XXX-XX-"&amp;RIGHT('Client Information'!B161,4),"")))))</f>
        <v/>
      </c>
    </row>
    <row r="7" spans="1:13" x14ac:dyDescent="0.2">
      <c r="B7" s="256" t="s">
        <v>110</v>
      </c>
      <c r="D7" s="261" t="str">
        <f>IFERROR(VLOOKUP('Client Information'!B21,'do not print- fpl table'!A4:B67,2,FALSE),"")</f>
        <v/>
      </c>
      <c r="E7" s="251" t="s">
        <v>111</v>
      </c>
      <c r="F7" s="487" t="str">
        <f>IF('Client Information'!B16="","","XXX-XX-"&amp;RIGHT('Client Information'!B16,4))</f>
        <v/>
      </c>
      <c r="G7" s="488"/>
      <c r="I7" s="256" t="s">
        <v>108</v>
      </c>
      <c r="J7" s="485" t="str">
        <f>IF(COUNTBLANK('NJFAP Application'!O12:O14)=0,'Client Information'!B88,IF(COUNTBLANK('NJFAP Application'!O12:O15)=1,'Client Information'!B111,IF(COUNTBLANK('NJFAP Application'!O12:O16)=2,'Client Information'!B134,IF(COUNTBLANK('NJFAP Application'!O12:O17)=3,'Client Information'!B157,""))))</f>
        <v/>
      </c>
      <c r="K7" s="485"/>
      <c r="L7" s="251" t="s">
        <v>111</v>
      </c>
      <c r="M7" s="258" t="str">
        <f>IF(COUNTBLANK('NJFAP Application'!O12:O14)=0,"XXX-XX-"&amp;RIGHT('Client Information'!B92,4),IF(COUNTBLANK('NJFAP Application'!O12:O15)=1,"XXX-XX-"&amp;RIGHT('Client Information'!B115,4),IF(COUNTBLANK('NJFAP Application'!O12:O16)=2,"XXX-XX-"&amp;RIGHT('Client Information'!B138,4),IF(COUNTBLANK('NJFAP Application'!O12:O17)=3,"XXX-XX-"&amp;RIGHT('Client Information'!B161,4),""))))</f>
        <v/>
      </c>
    </row>
    <row r="8" spans="1:13" x14ac:dyDescent="0.2">
      <c r="B8" s="256" t="s">
        <v>112</v>
      </c>
      <c r="D8" s="489" t="str">
        <f>IF('Client Information'!B8="","",'Client Information'!B8)</f>
        <v/>
      </c>
      <c r="E8" s="489"/>
      <c r="F8" s="251" t="s">
        <v>113</v>
      </c>
      <c r="G8" s="262" t="str">
        <f>IFERROR('NJFAP  Card'!D8+365,"")</f>
        <v/>
      </c>
      <c r="I8" s="256" t="s">
        <v>108</v>
      </c>
      <c r="J8" s="485" t="str">
        <f>IF(COUNTBLANK('NJFAP Application'!O12:O15)=0,'Client Information'!B111,IF(COUNTBLANK('NJFAP Application'!O12:O16)=1,'Client Information'!B134,IF(COUNTBLANK('NJFAP Application'!O12:O17)=2,'Client Information'!B157,"")))</f>
        <v/>
      </c>
      <c r="K8" s="485"/>
      <c r="L8" s="251" t="s">
        <v>111</v>
      </c>
      <c r="M8" s="258" t="str">
        <f>IF(COUNTBLANK('NJFAP Application'!O12:O15)=0,"XXX-XX-"&amp;RIGHT('Client Information'!B115,4),IF(COUNTBLANK('NJFAP Application'!O12:O16)=1,"XXX-XX-"&amp;RIGHT('Client Information'!B138,4),IF(COUNTBLANK('NJFAP Application'!O12:O17)=2,"XXX-XX-"&amp;RIGHT('Client Information'!B161,4),"")))</f>
        <v/>
      </c>
    </row>
    <row r="9" spans="1:13" ht="15" x14ac:dyDescent="0.25">
      <c r="B9" s="511" t="s">
        <v>406</v>
      </c>
      <c r="C9" s="512"/>
      <c r="D9" s="512"/>
      <c r="E9" s="513"/>
      <c r="F9" s="514"/>
      <c r="G9" s="515"/>
      <c r="I9" s="256" t="s">
        <v>108</v>
      </c>
      <c r="J9" s="485" t="str">
        <f>IF(COUNTBLANK('NJFAP Application'!O12:O16)=0,'Client Information'!B134,IF(COUNTBLANK('NJFAP Application'!O12:O17)=1,'Client Information'!B157,""))</f>
        <v/>
      </c>
      <c r="K9" s="485"/>
      <c r="L9" s="251" t="s">
        <v>111</v>
      </c>
      <c r="M9" s="258" t="str">
        <f>IF(COUNTBLANK('NJFAP Application'!O12:O16)=0,"XXX-XX-"&amp;RIGHT('Client Information'!B138,4),IF(COUNTBLANK('NJFAP Application'!O12:O17)=1,"XXX-XX-"&amp;RIGHT('Client Information'!B161,4),""))</f>
        <v/>
      </c>
    </row>
    <row r="10" spans="1:13" ht="18.75" customHeight="1" x14ac:dyDescent="0.2">
      <c r="B10" s="263"/>
      <c r="C10" s="264"/>
      <c r="D10" s="264"/>
      <c r="E10" s="264"/>
      <c r="F10" s="502" t="str">
        <f>IF('Client Information'!B7="","",'Client Information'!B7)</f>
        <v>303-398-1065</v>
      </c>
      <c r="G10" s="503"/>
      <c r="I10" s="256" t="s">
        <v>108</v>
      </c>
      <c r="J10" s="485" t="str">
        <f>IF(COUNTBLANK('NJFAP Application'!O13:O17)=0,'Client Information'!B135,IF(COUNTBLANK('NJFAP Application'!O13:O18)=1,'Client Information'!B158,""))</f>
        <v/>
      </c>
      <c r="K10" s="485"/>
      <c r="L10" s="251" t="s">
        <v>111</v>
      </c>
      <c r="M10" s="258" t="str">
        <f>IF(COUNTBLANK('NJFAP Application'!O13:O17)=0,"XXX-XX-"&amp;RIGHT('Client Information'!B139,4),IF(COUNTBLANK('NJFAP Application'!O13:O18)=1,"XXX-XX-"&amp;RIGHT('Client Information'!B162,4),""))</f>
        <v/>
      </c>
    </row>
    <row r="11" spans="1:13" ht="14.25" customHeight="1" x14ac:dyDescent="0.2">
      <c r="B11" s="265" t="s">
        <v>114</v>
      </c>
      <c r="G11" s="257" t="s">
        <v>33</v>
      </c>
      <c r="I11" s="505" t="s">
        <v>405</v>
      </c>
      <c r="J11" s="506"/>
      <c r="K11" s="506"/>
      <c r="L11" s="506"/>
      <c r="M11" s="507"/>
    </row>
    <row r="12" spans="1:13" ht="7.5" customHeight="1" thickBot="1" x14ac:dyDescent="0.25">
      <c r="B12" s="266"/>
      <c r="C12" s="267"/>
      <c r="D12" s="267"/>
      <c r="E12" s="267"/>
      <c r="F12" s="267"/>
      <c r="G12" s="268"/>
      <c r="I12" s="508"/>
      <c r="J12" s="509"/>
      <c r="K12" s="509"/>
      <c r="L12" s="509"/>
      <c r="M12" s="510"/>
    </row>
    <row r="13" spans="1:13" ht="9" customHeight="1" x14ac:dyDescent="0.2"/>
    <row r="15" spans="1:13" x14ac:dyDescent="0.2">
      <c r="A15" s="269"/>
    </row>
    <row r="16" spans="1:13" x14ac:dyDescent="0.2">
      <c r="A16" s="269"/>
    </row>
    <row r="17" spans="1:1" x14ac:dyDescent="0.2">
      <c r="A17" s="269"/>
    </row>
    <row r="18" spans="1:1" x14ac:dyDescent="0.2">
      <c r="A18" s="269"/>
    </row>
    <row r="19" spans="1:1" x14ac:dyDescent="0.2">
      <c r="A19" s="269"/>
    </row>
    <row r="20" spans="1:1" x14ac:dyDescent="0.2">
      <c r="A20" s="269"/>
    </row>
  </sheetData>
  <sheetProtection algorithmName="SHA-512" hashValue="gaz2S6DpuefxorL94ecDH6y/6FHtARXpHFeEpxFF+qLKPKFJNd7/c4ckrhGJ2UOiDeGhK8f+th8QkXa8tPq1kw==" saltValue="w1UQl6bTWzTFs5/Qwat0Bg==" spinCount="100000" sheet="1" objects="1" scenarios="1" selectLockedCells="1"/>
  <mergeCells count="18">
    <mergeCell ref="J9:K9"/>
    <mergeCell ref="J10:K10"/>
    <mergeCell ref="F10:G10"/>
    <mergeCell ref="C6:D6"/>
    <mergeCell ref="I11:M12"/>
    <mergeCell ref="J7:K7"/>
    <mergeCell ref="J8:K8"/>
    <mergeCell ref="B9:D9"/>
    <mergeCell ref="E9:G9"/>
    <mergeCell ref="C5:G5"/>
    <mergeCell ref="F7:G7"/>
    <mergeCell ref="D8:E8"/>
    <mergeCell ref="F2:G2"/>
    <mergeCell ref="I2:M2"/>
    <mergeCell ref="I3:M3"/>
    <mergeCell ref="I4:M4"/>
    <mergeCell ref="J5:K5"/>
    <mergeCell ref="J6:K6"/>
  </mergeCells>
  <pageMargins left="0.7" right="0.7" top="0.75" bottom="0.75" header="0.3" footer="0.3"/>
  <pageSetup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N32"/>
  <sheetViews>
    <sheetView showGridLines="0" zoomScaleNormal="100" workbookViewId="0">
      <selection activeCell="B3" sqref="B3"/>
    </sheetView>
  </sheetViews>
  <sheetFormatPr defaultRowHeight="15" x14ac:dyDescent="0.25"/>
  <cols>
    <col min="1" max="1" width="56.5703125" customWidth="1"/>
    <col min="2" max="2" width="34.85546875" customWidth="1"/>
    <col min="3" max="12" width="10.7109375" customWidth="1"/>
    <col min="13" max="19" width="11.42578125" customWidth="1"/>
    <col min="20" max="20" width="12.140625" customWidth="1"/>
  </cols>
  <sheetData>
    <row r="3" spans="1:14" ht="15.75" x14ac:dyDescent="0.25">
      <c r="A3" s="43" t="s">
        <v>379</v>
      </c>
      <c r="B3" s="47" t="s">
        <v>373</v>
      </c>
    </row>
    <row r="4" spans="1:14" x14ac:dyDescent="0.25">
      <c r="C4" s="45" t="s">
        <v>369</v>
      </c>
      <c r="D4" s="45" t="s">
        <v>370</v>
      </c>
      <c r="E4" s="45" t="s">
        <v>371</v>
      </c>
      <c r="F4" s="45" t="s">
        <v>372</v>
      </c>
      <c r="G4" s="45" t="s">
        <v>373</v>
      </c>
      <c r="H4" s="45" t="s">
        <v>374</v>
      </c>
      <c r="I4" s="45" t="s">
        <v>375</v>
      </c>
      <c r="J4" s="45" t="s">
        <v>376</v>
      </c>
      <c r="K4" s="45" t="s">
        <v>377</v>
      </c>
      <c r="L4" s="45" t="s">
        <v>378</v>
      </c>
    </row>
    <row r="5" spans="1:14" x14ac:dyDescent="0.25">
      <c r="B5" s="48" t="s">
        <v>358</v>
      </c>
      <c r="C5" s="46">
        <v>15</v>
      </c>
      <c r="D5" s="46">
        <v>65</v>
      </c>
      <c r="E5" s="46">
        <v>105</v>
      </c>
      <c r="F5" s="46">
        <v>155</v>
      </c>
      <c r="G5" s="46">
        <v>220</v>
      </c>
      <c r="H5" s="46">
        <v>300</v>
      </c>
      <c r="I5" s="46">
        <v>390</v>
      </c>
      <c r="J5" s="46">
        <v>535</v>
      </c>
      <c r="K5" s="46">
        <v>600</v>
      </c>
      <c r="L5" s="46">
        <v>630</v>
      </c>
    </row>
    <row r="6" spans="1:14" x14ac:dyDescent="0.25">
      <c r="B6" s="48" t="s">
        <v>359</v>
      </c>
      <c r="C6" s="46">
        <v>15</v>
      </c>
      <c r="D6" s="46">
        <v>65</v>
      </c>
      <c r="E6" s="46">
        <v>105</v>
      </c>
      <c r="F6" s="46">
        <v>155</v>
      </c>
      <c r="G6" s="46">
        <v>220</v>
      </c>
      <c r="H6" s="46">
        <v>300</v>
      </c>
      <c r="I6" s="46">
        <v>390</v>
      </c>
      <c r="J6" s="46">
        <v>535</v>
      </c>
      <c r="K6" s="46">
        <v>600</v>
      </c>
      <c r="L6" s="46">
        <v>630</v>
      </c>
    </row>
    <row r="7" spans="1:14" x14ac:dyDescent="0.25">
      <c r="B7" s="48" t="s">
        <v>360</v>
      </c>
      <c r="C7" s="46">
        <v>7</v>
      </c>
      <c r="D7" s="46">
        <v>35</v>
      </c>
      <c r="E7" s="46">
        <v>55</v>
      </c>
      <c r="F7" s="46">
        <v>80</v>
      </c>
      <c r="G7" s="46">
        <v>110</v>
      </c>
      <c r="H7" s="46">
        <v>150</v>
      </c>
      <c r="I7" s="46">
        <v>195</v>
      </c>
      <c r="J7" s="46">
        <v>270</v>
      </c>
      <c r="K7" s="46">
        <v>300</v>
      </c>
      <c r="L7" s="46">
        <v>315</v>
      </c>
    </row>
    <row r="8" spans="1:14" x14ac:dyDescent="0.25">
      <c r="B8" s="48" t="s">
        <v>361</v>
      </c>
      <c r="C8" s="46">
        <v>15</v>
      </c>
      <c r="D8" s="46">
        <v>25</v>
      </c>
      <c r="E8" s="46">
        <v>25</v>
      </c>
      <c r="F8" s="46">
        <v>30</v>
      </c>
      <c r="G8" s="46">
        <v>30</v>
      </c>
      <c r="H8" s="46">
        <v>35</v>
      </c>
      <c r="I8" s="46">
        <v>35</v>
      </c>
      <c r="J8" s="46">
        <v>45</v>
      </c>
      <c r="K8" s="46">
        <v>45</v>
      </c>
      <c r="L8" s="46">
        <v>50</v>
      </c>
    </row>
    <row r="9" spans="1:14" x14ac:dyDescent="0.25">
      <c r="B9" s="48" t="s">
        <v>362</v>
      </c>
      <c r="C9" s="46">
        <v>15</v>
      </c>
      <c r="D9" s="46">
        <v>25</v>
      </c>
      <c r="E9" s="46">
        <v>25</v>
      </c>
      <c r="F9" s="46">
        <v>30</v>
      </c>
      <c r="G9" s="46">
        <v>30</v>
      </c>
      <c r="H9" s="46">
        <v>35</v>
      </c>
      <c r="I9" s="46">
        <v>35</v>
      </c>
      <c r="J9" s="46">
        <v>45</v>
      </c>
      <c r="K9" s="46">
        <v>45</v>
      </c>
      <c r="L9" s="46">
        <v>50</v>
      </c>
    </row>
    <row r="10" spans="1:14" x14ac:dyDescent="0.25">
      <c r="B10" s="48" t="s">
        <v>363</v>
      </c>
      <c r="C10" s="46">
        <v>7</v>
      </c>
      <c r="D10" s="46">
        <v>15</v>
      </c>
      <c r="E10" s="46">
        <v>15</v>
      </c>
      <c r="F10" s="46">
        <v>20</v>
      </c>
      <c r="G10" s="46">
        <v>20</v>
      </c>
      <c r="H10" s="46">
        <v>25</v>
      </c>
      <c r="I10" s="46">
        <v>25</v>
      </c>
      <c r="J10" s="46">
        <v>35</v>
      </c>
      <c r="K10" s="46">
        <v>35</v>
      </c>
      <c r="L10" s="46">
        <v>40</v>
      </c>
    </row>
    <row r="11" spans="1:14" ht="15" customHeight="1" x14ac:dyDescent="0.25">
      <c r="B11" s="48" t="s">
        <v>364</v>
      </c>
      <c r="C11" s="66">
        <v>15</v>
      </c>
      <c r="D11" s="66">
        <v>25</v>
      </c>
      <c r="E11" s="66">
        <v>25</v>
      </c>
      <c r="F11" s="66">
        <v>30</v>
      </c>
      <c r="G11" s="46">
        <v>30</v>
      </c>
      <c r="H11" s="46">
        <v>35</v>
      </c>
      <c r="I11" s="46">
        <v>35</v>
      </c>
      <c r="J11" s="46">
        <v>45</v>
      </c>
      <c r="K11" s="46">
        <v>45</v>
      </c>
      <c r="L11" s="46">
        <v>50</v>
      </c>
    </row>
    <row r="12" spans="1:14" x14ac:dyDescent="0.25">
      <c r="B12" s="48" t="s">
        <v>365</v>
      </c>
      <c r="C12" s="46">
        <v>5</v>
      </c>
      <c r="D12" s="46">
        <v>10</v>
      </c>
      <c r="E12" s="46">
        <v>10</v>
      </c>
      <c r="F12" s="46">
        <v>15</v>
      </c>
      <c r="G12" s="46">
        <v>15</v>
      </c>
      <c r="H12" s="46">
        <v>20</v>
      </c>
      <c r="I12" s="46">
        <v>20</v>
      </c>
      <c r="J12" s="46">
        <v>30</v>
      </c>
      <c r="K12" s="46">
        <v>30</v>
      </c>
      <c r="L12" s="46">
        <v>35</v>
      </c>
    </row>
    <row r="13" spans="1:14" x14ac:dyDescent="0.25">
      <c r="B13" s="48" t="s">
        <v>366</v>
      </c>
      <c r="C13" s="46">
        <v>5</v>
      </c>
      <c r="D13" s="46">
        <v>10</v>
      </c>
      <c r="E13" s="46">
        <v>10</v>
      </c>
      <c r="F13" s="46">
        <v>15</v>
      </c>
      <c r="G13" s="46">
        <v>15</v>
      </c>
      <c r="H13" s="46">
        <v>20</v>
      </c>
      <c r="I13" s="46">
        <v>20</v>
      </c>
      <c r="J13" s="46">
        <v>30</v>
      </c>
      <c r="K13" s="46">
        <v>30</v>
      </c>
      <c r="L13" s="46">
        <v>35</v>
      </c>
    </row>
    <row r="14" spans="1:14" x14ac:dyDescent="0.25">
      <c r="B14" s="48" t="s">
        <v>367</v>
      </c>
      <c r="C14" s="46">
        <v>5</v>
      </c>
      <c r="D14" s="46">
        <v>10</v>
      </c>
      <c r="E14" s="46">
        <v>10</v>
      </c>
      <c r="F14" s="46">
        <v>15</v>
      </c>
      <c r="G14" s="46">
        <v>15</v>
      </c>
      <c r="H14" s="46">
        <v>20</v>
      </c>
      <c r="I14" s="46">
        <v>20</v>
      </c>
      <c r="J14" s="46">
        <v>30</v>
      </c>
      <c r="K14" s="46">
        <v>30</v>
      </c>
      <c r="L14" s="46">
        <v>35</v>
      </c>
    </row>
    <row r="15" spans="1:14" x14ac:dyDescent="0.25">
      <c r="B15" s="48" t="s">
        <v>368</v>
      </c>
      <c r="C15" s="46">
        <v>30</v>
      </c>
      <c r="D15" s="46">
        <v>90</v>
      </c>
      <c r="E15" s="46">
        <v>130</v>
      </c>
      <c r="F15" s="46">
        <v>185</v>
      </c>
      <c r="G15" s="46">
        <v>250</v>
      </c>
      <c r="H15" s="46">
        <v>335</v>
      </c>
      <c r="I15" s="46">
        <v>425</v>
      </c>
      <c r="J15" s="46">
        <v>580</v>
      </c>
      <c r="K15" s="46">
        <v>645</v>
      </c>
      <c r="L15" s="46">
        <v>680</v>
      </c>
    </row>
    <row r="16" spans="1:14" x14ac:dyDescent="0.25">
      <c r="A16" s="49"/>
      <c r="B16" s="49"/>
      <c r="C16" s="49"/>
      <c r="D16" s="50"/>
      <c r="E16" s="50"/>
      <c r="F16" s="50"/>
      <c r="G16" s="50"/>
      <c r="H16" s="50"/>
      <c r="I16" s="50"/>
      <c r="J16" s="50"/>
      <c r="K16" s="50"/>
      <c r="L16" s="50"/>
      <c r="M16" s="50"/>
      <c r="N16" s="50"/>
    </row>
    <row r="17" spans="1:11" ht="22.5" customHeight="1" x14ac:dyDescent="0.25">
      <c r="A17" s="517" t="s">
        <v>407</v>
      </c>
      <c r="B17" s="517"/>
      <c r="C17" s="51"/>
      <c r="D17" s="51"/>
      <c r="E17" s="51"/>
      <c r="F17" s="51"/>
      <c r="G17" s="51"/>
      <c r="H17" s="51"/>
      <c r="I17" s="51"/>
    </row>
    <row r="18" spans="1:11" ht="30.75" customHeight="1" x14ac:dyDescent="0.25">
      <c r="A18" s="53" t="s">
        <v>381</v>
      </c>
      <c r="B18" s="54">
        <f>'NJFAP Application'!J39</f>
        <v>0</v>
      </c>
      <c r="C18" s="52"/>
      <c r="D18" s="52"/>
      <c r="E18" s="52"/>
      <c r="F18" s="52"/>
      <c r="G18" s="52"/>
      <c r="H18" s="52"/>
      <c r="I18" s="52"/>
    </row>
    <row r="19" spans="1:11" ht="33" customHeight="1" x14ac:dyDescent="0.25">
      <c r="A19" s="57" t="s">
        <v>408</v>
      </c>
      <c r="B19" s="57"/>
      <c r="C19" s="55"/>
      <c r="E19" s="56"/>
      <c r="F19" s="52"/>
      <c r="G19" s="52"/>
      <c r="H19" s="52"/>
      <c r="I19" s="52"/>
    </row>
    <row r="20" spans="1:11" ht="27.75" customHeight="1" x14ac:dyDescent="0.25">
      <c r="A20" s="58" t="s">
        <v>345</v>
      </c>
      <c r="B20" s="59" t="s">
        <v>346</v>
      </c>
      <c r="C20" s="57"/>
      <c r="D20" s="57"/>
      <c r="E20" s="57"/>
      <c r="F20" s="57"/>
      <c r="G20" s="57"/>
      <c r="H20" s="57"/>
      <c r="I20" s="57"/>
    </row>
    <row r="21" spans="1:11" ht="33" customHeight="1" x14ac:dyDescent="0.25">
      <c r="A21" s="62" t="s">
        <v>347</v>
      </c>
      <c r="B21" s="69">
        <f>IF($B$3="","",HLOOKUP($B$3,$C$4:$L$15,2,FALSE))</f>
        <v>220</v>
      </c>
      <c r="D21" s="60"/>
      <c r="E21" s="60"/>
      <c r="F21" s="60"/>
      <c r="I21" s="61"/>
      <c r="J21" s="61"/>
      <c r="K21" s="52"/>
    </row>
    <row r="22" spans="1:11" ht="27.75" customHeight="1" x14ac:dyDescent="0.25">
      <c r="A22" s="65" t="s">
        <v>349</v>
      </c>
      <c r="B22" s="69">
        <f>IF($B$3="","",HLOOKUP($B$3,$C$4:$L$15,3,FALSE))</f>
        <v>220</v>
      </c>
      <c r="D22" s="63"/>
      <c r="E22" s="63"/>
      <c r="F22" s="63"/>
      <c r="I22" s="64"/>
      <c r="J22" s="64"/>
      <c r="K22" s="52"/>
    </row>
    <row r="23" spans="1:11" ht="33" customHeight="1" x14ac:dyDescent="0.25">
      <c r="A23" s="65" t="s">
        <v>353</v>
      </c>
      <c r="B23" s="69">
        <f>IF($B$3="","",HLOOKUP($B$3,$C$4:$L$15,4,FALSE))</f>
        <v>110</v>
      </c>
      <c r="D23" s="63"/>
      <c r="E23" s="63"/>
      <c r="F23" s="63"/>
      <c r="I23" s="64"/>
      <c r="J23" s="64"/>
      <c r="K23" s="52"/>
    </row>
    <row r="24" spans="1:11" ht="33" customHeight="1" x14ac:dyDescent="0.25">
      <c r="A24" s="65" t="s">
        <v>348</v>
      </c>
      <c r="B24" s="69">
        <f>IF($B$3="","",HLOOKUP($B$3,$C$4:$L$15,5,FALSE))</f>
        <v>30</v>
      </c>
      <c r="D24" s="63"/>
      <c r="E24" s="63"/>
      <c r="F24" s="63"/>
      <c r="I24" s="64"/>
      <c r="J24" s="64"/>
    </row>
    <row r="25" spans="1:11" ht="33" customHeight="1" x14ac:dyDescent="0.25">
      <c r="A25" s="62" t="s">
        <v>354</v>
      </c>
      <c r="B25" s="69">
        <f>IF($B$3="","",HLOOKUP($B$3,$C$4:$L$15,6,FALSE))</f>
        <v>30</v>
      </c>
      <c r="D25" s="63"/>
      <c r="E25" s="63"/>
      <c r="F25" s="63"/>
      <c r="I25" s="64"/>
      <c r="J25" s="64"/>
    </row>
    <row r="26" spans="1:11" ht="18" customHeight="1" x14ac:dyDescent="0.25">
      <c r="A26" s="62" t="s">
        <v>356</v>
      </c>
      <c r="B26" s="69">
        <f>IF($B$3="","",HLOOKUP($B$3,$C$4:$L$15,7,FALSE))</f>
        <v>20</v>
      </c>
      <c r="D26" s="63"/>
      <c r="E26" s="63"/>
      <c r="F26" s="63"/>
      <c r="I26" s="64"/>
      <c r="J26" s="64"/>
    </row>
    <row r="27" spans="1:11" ht="18" customHeight="1" x14ac:dyDescent="0.25">
      <c r="A27" s="62" t="s">
        <v>357</v>
      </c>
      <c r="B27" s="69">
        <f>IF($B$3="","",HLOOKUP($B$3,$C$4:$L$15,8,FALSE))</f>
        <v>30</v>
      </c>
      <c r="D27" s="63"/>
      <c r="E27" s="63"/>
      <c r="F27" s="63"/>
      <c r="I27" s="64"/>
      <c r="J27" s="64"/>
    </row>
    <row r="28" spans="1:11" ht="18" customHeight="1" x14ac:dyDescent="0.25">
      <c r="A28" s="62" t="s">
        <v>351</v>
      </c>
      <c r="B28" s="69">
        <f>IF($B$3="","",HLOOKUP($B$3,$C$4:$L$15,9,FALSE))</f>
        <v>15</v>
      </c>
      <c r="D28" s="63"/>
      <c r="E28" s="63"/>
      <c r="F28" s="63"/>
      <c r="I28" s="64"/>
      <c r="J28" s="64"/>
    </row>
    <row r="29" spans="1:11" ht="18" customHeight="1" x14ac:dyDescent="0.25">
      <c r="A29" s="62" t="s">
        <v>350</v>
      </c>
      <c r="B29" s="69">
        <f>IF($B$3="","",HLOOKUP($B$3,$C$4:$L$15,10,FALSE))</f>
        <v>15</v>
      </c>
      <c r="D29" s="63"/>
      <c r="E29" s="63"/>
      <c r="F29" s="63"/>
      <c r="I29" s="64"/>
      <c r="J29" s="64"/>
    </row>
    <row r="30" spans="1:11" ht="18" customHeight="1" x14ac:dyDescent="0.25">
      <c r="A30" s="62" t="s">
        <v>352</v>
      </c>
      <c r="B30" s="69">
        <f>IF($B$3="","",HLOOKUP($B$3,$C$4:$L$15,11,FALSE))</f>
        <v>15</v>
      </c>
      <c r="D30" s="63"/>
      <c r="E30" s="63"/>
      <c r="F30" s="63"/>
      <c r="I30" s="64"/>
      <c r="J30" s="64"/>
    </row>
    <row r="31" spans="1:11" ht="18" customHeight="1" x14ac:dyDescent="0.25">
      <c r="A31" s="62" t="s">
        <v>355</v>
      </c>
      <c r="B31" s="69">
        <f>IF($B$3="","",HLOOKUP($B$3,$C$4:$L$15,12,FALSE))</f>
        <v>250</v>
      </c>
      <c r="D31" s="63"/>
      <c r="E31" s="63"/>
      <c r="F31" s="63"/>
      <c r="I31" s="64"/>
      <c r="J31" s="64"/>
    </row>
    <row r="32" spans="1:11" ht="42.75" customHeight="1" x14ac:dyDescent="0.25">
      <c r="A32" s="516" t="s">
        <v>380</v>
      </c>
      <c r="B32" s="516"/>
      <c r="D32" s="63"/>
      <c r="E32" s="63"/>
      <c r="F32" s="63"/>
      <c r="I32" s="64"/>
      <c r="J32" s="64"/>
    </row>
  </sheetData>
  <sheetProtection algorithmName="SHA-512" hashValue="kmUucNsjG1bqHVFtPpXGbGNZ67Ca5qbixE18owWhl233gkfjO+FURN5Klr8La2mu6GHVba0rGDkl/EwRHGRo8A==" saltValue="55Nmf9kbosFDujvxiqdGog==" spinCount="100000" sheet="1" objects="1" scenarios="1" selectLockedCells="1"/>
  <mergeCells count="2">
    <mergeCell ref="A32:B32"/>
    <mergeCell ref="A17:B17"/>
  </mergeCells>
  <dataValidations count="1">
    <dataValidation type="list" allowBlank="1" showInputMessage="1" showErrorMessage="1" sqref="B3" xr:uid="{00000000-0002-0000-0800-000000000000}">
      <formula1>$C$4:$L$4</formula1>
    </dataValidation>
  </dataValidations>
  <pageMargins left="0.7" right="0.7" top="0.75" bottom="0.75" header="0.3" footer="0.3"/>
  <pageSetup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lder xmlns="a78a9cf3-f1a1-446a-9e6c-97d397994884">Draft</Folder>
    <Fiscal_x0020_Year xmlns="a78a9cf3-f1a1-446a-9e6c-97d397994884">2019-20</Fiscal_x0020_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AC2827362BE5479CC17E0141D6B02D" ma:contentTypeVersion="5" ma:contentTypeDescription="Create a new document." ma:contentTypeScope="" ma:versionID="d0233138b3afdbfe36ad0e73b2a8d5ae">
  <xsd:schema xmlns:xsd="http://www.w3.org/2001/XMLSchema" xmlns:xs="http://www.w3.org/2001/XMLSchema" xmlns:p="http://schemas.microsoft.com/office/2006/metadata/properties" xmlns:ns2="a78a9cf3-f1a1-446a-9e6c-97d397994884" targetNamespace="http://schemas.microsoft.com/office/2006/metadata/properties" ma:root="true" ma:fieldsID="e043e1617844e5532a9ceb8cfde47562" ns2:_="">
    <xsd:import namespace="a78a9cf3-f1a1-446a-9e6c-97d397994884"/>
    <xsd:element name="properties">
      <xsd:complexType>
        <xsd:sequence>
          <xsd:element name="documentManagement">
            <xsd:complexType>
              <xsd:all>
                <xsd:element ref="ns2:Fiscal_x0020_Year"/>
                <xsd:element ref="ns2:Folde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8a9cf3-f1a1-446a-9e6c-97d397994884" elementFormDefault="qualified">
    <xsd:import namespace="http://schemas.microsoft.com/office/2006/documentManagement/types"/>
    <xsd:import namespace="http://schemas.microsoft.com/office/infopath/2007/PartnerControls"/>
    <xsd:element name="Fiscal_x0020_Year" ma:index="4" ma:displayName="Fiscal Year" ma:format="Dropdown" ma:internalName="Fiscal_x0020_Year" ma:readOnly="false">
      <xsd:simpleType>
        <xsd:restriction base="dms:Choice">
          <xsd:enumeration value="2019-20"/>
          <xsd:enumeration value="2018-19"/>
          <xsd:enumeration value="2017-18"/>
          <xsd:enumeration value="2016-17"/>
          <xsd:enumeration value="2015-16"/>
          <xsd:enumeration value="2014-15"/>
          <xsd:enumeration value="2013-14"/>
          <xsd:enumeration value="2012-13"/>
        </xsd:restriction>
      </xsd:simpleType>
    </xsd:element>
    <xsd:element name="Folder" ma:index="5" nillable="true" ma:displayName="Folder" ma:format="Dropdown" ma:internalName="Folder" ma:readOnly="false">
      <xsd:simpleType>
        <xsd:restriction base="dms:Choice">
          <xsd:enumeration value="Draft"/>
          <xsd:enumeration value="Final"/>
          <xsd:enumeration value="Revised"/>
          <xsd:enumeration value="Templates"/>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Note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2BA026-C4C5-4AAA-8B69-8904AE5797C5}">
  <ds:schemaRefs>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a78a9cf3-f1a1-446a-9e6c-97d397994884"/>
    <ds:schemaRef ds:uri="http://purl.org/dc/dcmitype/"/>
  </ds:schemaRefs>
</ds:datastoreItem>
</file>

<file path=customXml/itemProps2.xml><?xml version="1.0" encoding="utf-8"?>
<ds:datastoreItem xmlns:ds="http://schemas.openxmlformats.org/officeDocument/2006/customXml" ds:itemID="{94C77041-0EC4-48EA-9F1A-594C44AE9B79}">
  <ds:schemaRefs>
    <ds:schemaRef ds:uri="http://schemas.microsoft.com/sharepoint/v3/contenttype/forms"/>
  </ds:schemaRefs>
</ds:datastoreItem>
</file>

<file path=customXml/itemProps3.xml><?xml version="1.0" encoding="utf-8"?>
<ds:datastoreItem xmlns:ds="http://schemas.openxmlformats.org/officeDocument/2006/customXml" ds:itemID="{46AC124B-9B54-43C3-B12C-D08242238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8a9cf3-f1a1-446a-9e6c-97d3979948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Client Information</vt:lpstr>
      <vt:lpstr>Client Responsibilities</vt:lpstr>
      <vt:lpstr>Worksheet 1</vt:lpstr>
      <vt:lpstr>Worksheet 2</vt:lpstr>
      <vt:lpstr>Worksheet 3</vt:lpstr>
      <vt:lpstr>Worksheet 4</vt:lpstr>
      <vt:lpstr>NJFAP Application</vt:lpstr>
      <vt:lpstr>NJFAP  Card</vt:lpstr>
      <vt:lpstr>NJFAP Letter to patients</vt:lpstr>
      <vt:lpstr>do not print- fpl table</vt:lpstr>
      <vt:lpstr>Sheet1</vt:lpstr>
      <vt:lpstr>'Client Information'!Print_Area</vt:lpstr>
      <vt:lpstr>'do not print- fpl table'!Print_Area</vt:lpstr>
      <vt:lpstr>'NJFAP Application'!Print_Area</vt:lpstr>
      <vt:lpstr>'NJFAP Letter to patients'!Print_Area</vt:lpstr>
      <vt:lpstr>'Worksheet 1'!Print_Area</vt:lpstr>
      <vt:lpstr>'Worksheet 2'!Print_Area</vt:lpstr>
      <vt:lpstr>'Worksheet 3'!Print_Area</vt:lpstr>
      <vt:lpstr>'Worksheet 4'!Print_Area</vt:lpstr>
      <vt:lpstr>'Client Information'!Print_Titles</vt:lpstr>
    </vt:vector>
  </TitlesOfParts>
  <Manager>Vital, Chandra</Manager>
  <Company>Colorado Department of Health Care Policy and Financing, Special Financing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cicp application</dc:subject>
  <dc:creator>Graf, Taryn</dc:creator>
  <cp:keywords>cicp, application</cp:keywords>
  <dc:description/>
  <cp:lastModifiedBy>Bulger, Maricella</cp:lastModifiedBy>
  <cp:revision/>
  <cp:lastPrinted>2023-07-19T21:07:49Z</cp:lastPrinted>
  <dcterms:created xsi:type="dcterms:W3CDTF">2015-05-27T16:49:28Z</dcterms:created>
  <dcterms:modified xsi:type="dcterms:W3CDTF">2023-08-01T15:44:17Z</dcterms:modified>
  <cp:category>application</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0x01010085AC2827362BE5479CC17E0141D6B02D</vt:lpwstr>
  </property>
  <property fmtid="{D5CDD505-2E9C-101B-9397-08002B2CF9AE}" pid="3" name="Language">
    <vt:lpwstr>english</vt:lpwstr>
  </property>
  <property fmtid="{D5CDD505-2E9C-101B-9397-08002B2CF9AE}" pid="4" name="Order">
    <vt:r8>16400</vt:r8>
  </property>
  <property fmtid="{D5CDD505-2E9C-101B-9397-08002B2CF9AE}" pid="5" name="AuthorIds_UIVersion_5">
    <vt:lpwstr>20</vt:lpwstr>
  </property>
</Properties>
</file>